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NEFA\"/>
    </mc:Choice>
  </mc:AlternateContent>
  <bookViews>
    <workbookView xWindow="0" yWindow="75" windowWidth="18345" windowHeight="9435" tabRatio="916" firstSheet="21" activeTab="25"/>
  </bookViews>
  <sheets>
    <sheet name="Data" sheetId="32" r:id="rId1"/>
    <sheet name="FPO." sheetId="4" state="hidden" r:id="rId2"/>
    <sheet name="MPO." sheetId="5" state="hidden" r:id="rId3"/>
    <sheet name="MPM." sheetId="6" state="hidden" r:id="rId4"/>
    <sheet name="MPG." sheetId="7" state="hidden" r:id="rId5"/>
    <sheet name="FA1." sheetId="8" state="hidden" r:id="rId6"/>
    <sheet name="FA2." sheetId="9" state="hidden" r:id="rId7"/>
    <sheet name="MA1." sheetId="10" state="hidden" r:id="rId8"/>
    <sheet name="MA2." sheetId="11" state="hidden" r:id="rId9"/>
    <sheet name="MA3." sheetId="12" state="hidden" r:id="rId10"/>
    <sheet name="MM1." sheetId="13" state="hidden" r:id="rId11"/>
    <sheet name="MG1." sheetId="14" state="hidden" r:id="rId12"/>
    <sheet name="FPO+" sheetId="41" r:id="rId13"/>
    <sheet name="MPO+" sheetId="43" r:id="rId14"/>
    <sheet name="MPM+" sheetId="42" r:id="rId15"/>
    <sheet name="MPG+" sheetId="44" r:id="rId16"/>
    <sheet name="FA1+" sheetId="45" r:id="rId17"/>
    <sheet name="FA2+" sheetId="46" r:id="rId18"/>
    <sheet name="MA1+" sheetId="47" r:id="rId19"/>
    <sheet name="MA2+" sheetId="48" r:id="rId20"/>
    <sheet name="MA3+" sheetId="49" r:id="rId21"/>
    <sheet name="MM1+" sheetId="50" r:id="rId22"/>
    <sheet name="MG1+" sheetId="51" r:id="rId23"/>
    <sheet name="MJ1+" sheetId="53" r:id="rId24"/>
    <sheet name="Cover" sheetId="52" r:id="rId25"/>
    <sheet name="Top5" sheetId="3" r:id="rId26"/>
    <sheet name="FPO" sheetId="21" r:id="rId27"/>
    <sheet name="MPO" sheetId="22" r:id="rId28"/>
    <sheet name="MPM" sheetId="23" r:id="rId29"/>
    <sheet name="MPG" sheetId="24" r:id="rId30"/>
    <sheet name="FA1" sheetId="25" r:id="rId31"/>
    <sheet name="FA2" sheetId="26" r:id="rId32"/>
    <sheet name="MA1" sheetId="27" r:id="rId33"/>
    <sheet name="MA2" sheetId="28" r:id="rId34"/>
    <sheet name="MA3" sheetId="29" r:id="rId35"/>
    <sheet name="MM1" sheetId="30" r:id="rId36"/>
    <sheet name="MG1" sheetId="31" r:id="rId37"/>
    <sheet name="MJ1" sheetId="54" r:id="rId38"/>
  </sheets>
  <definedNames>
    <definedName name="NEFA.accdb" localSheetId="0" hidden="1">Data!$A$1:$I$2435</definedName>
    <definedName name="_xlnm.Print_Area" localSheetId="30">'FA1'!#REF!</definedName>
    <definedName name="_xlnm.Print_Area" localSheetId="31">'FA2'!#REF!</definedName>
    <definedName name="_xlnm.Print_Area" localSheetId="26">FPO!#REF!</definedName>
    <definedName name="_xlnm.Print_Area" localSheetId="32">'MA1'!#REF!</definedName>
    <definedName name="_xlnm.Print_Area" localSheetId="33">'MA2'!#REF!</definedName>
    <definedName name="_xlnm.Print_Area" localSheetId="34">'MA3'!#REF!</definedName>
    <definedName name="_xlnm.Print_Area" localSheetId="36">'MG1'!#REF!</definedName>
    <definedName name="_xlnm.Print_Area" localSheetId="35">'MM1'!#REF!</definedName>
    <definedName name="_xlnm.Print_Area" localSheetId="29">MPG!#REF!</definedName>
    <definedName name="_xlnm.Print_Area" localSheetId="28">MPM!#REF!</definedName>
    <definedName name="_xlnm.Print_Area" localSheetId="27">MPO!#REF!</definedName>
    <definedName name="_xlnm.Print_Titles" localSheetId="30">'FA1'!#REF!</definedName>
    <definedName name="_xlnm.Print_Titles" localSheetId="31">'FA2'!#REF!</definedName>
    <definedName name="_xlnm.Print_Titles" localSheetId="26">FPO!#REF!</definedName>
    <definedName name="_xlnm.Print_Titles" localSheetId="32">'MA1'!#REF!</definedName>
    <definedName name="_xlnm.Print_Titles" localSheetId="33">'MA2'!#REF!</definedName>
    <definedName name="_xlnm.Print_Titles" localSheetId="34">'MA3'!#REF!</definedName>
    <definedName name="_xlnm.Print_Titles" localSheetId="36">'MG1'!#REF!</definedName>
    <definedName name="_xlnm.Print_Titles" localSheetId="35">'MM1'!#REF!</definedName>
    <definedName name="_xlnm.Print_Titles" localSheetId="29">MPG!#REF!</definedName>
    <definedName name="_xlnm.Print_Titles" localSheetId="28">MPM!#REF!</definedName>
    <definedName name="_xlnm.Print_Titles" localSheetId="27">MPO!#REF!</definedName>
  </definedNames>
  <calcPr calcId="152511" concurrentCalc="0"/>
  <customWorkbookViews>
    <customWorkbookView name="Danny White - Personal View" guid="{1243F246-525E-48D5-BCD5-10109B205A3A}" mergeInterval="0" personalView="1" maximized="1" xWindow="1" yWindow="1" windowWidth="1154" windowHeight="670" tabRatio="850" activeSheetId="5"/>
  </customWorkbookViews>
  <pivotCaches>
    <pivotCache cacheId="6" r:id="rId39"/>
  </pivotCaches>
</workbook>
</file>

<file path=xl/calcChain.xml><?xml version="1.0" encoding="utf-8"?>
<calcChain xmlns="http://schemas.openxmlformats.org/spreadsheetml/2006/main">
  <c r="BG9" i="29" l="1"/>
  <c r="A9" i="29"/>
  <c r="J30" i="3"/>
  <c r="BG8" i="29"/>
  <c r="A8" i="29"/>
  <c r="J29" i="3"/>
  <c r="BG7" i="29"/>
  <c r="A7" i="29"/>
  <c r="J28" i="3"/>
  <c r="BG6" i="29"/>
  <c r="A6" i="29"/>
  <c r="J27" i="3"/>
  <c r="BG5" i="29"/>
  <c r="A5" i="29"/>
  <c r="J26" i="3"/>
  <c r="H30" i="3"/>
  <c r="H29" i="3"/>
  <c r="H28" i="3"/>
  <c r="H27" i="3"/>
  <c r="H26" i="3"/>
  <c r="B9" i="29"/>
  <c r="G30" i="3"/>
  <c r="B8" i="29"/>
  <c r="G29" i="3"/>
  <c r="B7" i="29"/>
  <c r="G28" i="3"/>
  <c r="B6" i="29"/>
  <c r="G27" i="3"/>
  <c r="G26" i="3"/>
  <c r="BG9" i="28"/>
  <c r="A9" i="28"/>
  <c r="E30" i="3"/>
  <c r="BG8" i="28"/>
  <c r="A8" i="28"/>
  <c r="E29" i="3"/>
  <c r="BG7" i="28"/>
  <c r="A7" i="28"/>
  <c r="E28" i="3"/>
  <c r="BG6" i="28"/>
  <c r="A6" i="28"/>
  <c r="E27" i="3"/>
  <c r="BG5" i="28"/>
  <c r="A5" i="28"/>
  <c r="E26" i="3"/>
  <c r="C30" i="3"/>
  <c r="C29" i="3"/>
  <c r="C28" i="3"/>
  <c r="C27" i="3"/>
  <c r="C26" i="3"/>
  <c r="B9" i="28"/>
  <c r="B30" i="3"/>
  <c r="B8" i="28"/>
  <c r="B29" i="3"/>
  <c r="B7" i="28"/>
  <c r="B28" i="3"/>
  <c r="B6" i="28"/>
  <c r="B27" i="3"/>
  <c r="B26" i="3"/>
  <c r="BG9" i="31"/>
  <c r="A9" i="31"/>
  <c r="O23" i="3"/>
  <c r="BG8" i="31"/>
  <c r="A8" i="31"/>
  <c r="O22" i="3"/>
  <c r="BG7" i="31"/>
  <c r="A7" i="31"/>
  <c r="O21" i="3"/>
  <c r="BG6" i="31"/>
  <c r="A6" i="31"/>
  <c r="O20" i="3"/>
  <c r="BG5" i="31"/>
  <c r="A5" i="31"/>
  <c r="O19" i="3"/>
  <c r="M23" i="3"/>
  <c r="M22" i="3"/>
  <c r="M21" i="3"/>
  <c r="M20" i="3"/>
  <c r="M19" i="3"/>
  <c r="B9" i="31"/>
  <c r="L23" i="3"/>
  <c r="B8" i="31"/>
  <c r="L22" i="3"/>
  <c r="B7" i="31"/>
  <c r="L21" i="3"/>
  <c r="B6" i="31"/>
  <c r="L20" i="3"/>
  <c r="L19" i="3"/>
  <c r="BG9" i="30"/>
  <c r="A9" i="30"/>
  <c r="J23" i="3"/>
  <c r="BG8" i="30"/>
  <c r="A8" i="30"/>
  <c r="J22" i="3"/>
  <c r="BG7" i="30"/>
  <c r="A7" i="30"/>
  <c r="J21" i="3"/>
  <c r="BG6" i="30"/>
  <c r="A6" i="30"/>
  <c r="J20" i="3"/>
  <c r="BG5" i="30"/>
  <c r="A5" i="30"/>
  <c r="J19" i="3"/>
  <c r="H23" i="3"/>
  <c r="H22" i="3"/>
  <c r="H21" i="3"/>
  <c r="H20" i="3"/>
  <c r="H19" i="3"/>
  <c r="B9" i="30"/>
  <c r="G23" i="3"/>
  <c r="B8" i="30"/>
  <c r="G22" i="3"/>
  <c r="B7" i="30"/>
  <c r="G21" i="3"/>
  <c r="B6" i="30"/>
  <c r="G20" i="3"/>
  <c r="G19" i="3"/>
  <c r="BG9" i="27"/>
  <c r="A9" i="27"/>
  <c r="E23" i="3"/>
  <c r="BG8" i="27"/>
  <c r="A8" i="27"/>
  <c r="E22" i="3"/>
  <c r="BG7" i="27"/>
  <c r="A7" i="27"/>
  <c r="E21" i="3"/>
  <c r="BG6" i="27"/>
  <c r="A6" i="27"/>
  <c r="E20" i="3"/>
  <c r="BG5" i="27"/>
  <c r="A5" i="27"/>
  <c r="E19" i="3"/>
  <c r="C23" i="3"/>
  <c r="C22" i="3"/>
  <c r="C21" i="3"/>
  <c r="C20" i="3"/>
  <c r="C19" i="3"/>
  <c r="B9" i="27"/>
  <c r="B23" i="3"/>
  <c r="B8" i="27"/>
  <c r="B22" i="3"/>
  <c r="B7" i="27"/>
  <c r="B21" i="3"/>
  <c r="B6" i="27"/>
  <c r="B20" i="3"/>
  <c r="B19" i="3"/>
  <c r="BG9" i="24"/>
  <c r="A9" i="24"/>
  <c r="O16" i="3"/>
  <c r="BG8" i="24"/>
  <c r="A8" i="24"/>
  <c r="O15" i="3"/>
  <c r="BG7" i="24"/>
  <c r="A7" i="24"/>
  <c r="O14" i="3"/>
  <c r="BG6" i="24"/>
  <c r="A6" i="24"/>
  <c r="O13" i="3"/>
  <c r="BG5" i="24"/>
  <c r="A5" i="24"/>
  <c r="O12" i="3"/>
  <c r="M16" i="3"/>
  <c r="M15" i="3"/>
  <c r="M14" i="3"/>
  <c r="M13" i="3"/>
  <c r="M12" i="3"/>
  <c r="B9" i="24"/>
  <c r="L16" i="3"/>
  <c r="B8" i="24"/>
  <c r="L15" i="3"/>
  <c r="B7" i="24"/>
  <c r="L14" i="3"/>
  <c r="B6" i="24"/>
  <c r="L13" i="3"/>
  <c r="L12" i="3"/>
  <c r="BG9" i="23"/>
  <c r="A9" i="23"/>
  <c r="J16" i="3"/>
  <c r="BG8" i="23"/>
  <c r="A8" i="23"/>
  <c r="J15" i="3"/>
  <c r="BG7" i="23"/>
  <c r="A7" i="23"/>
  <c r="J14" i="3"/>
  <c r="BG6" i="23"/>
  <c r="A6" i="23"/>
  <c r="J13" i="3"/>
  <c r="BG5" i="23"/>
  <c r="A5" i="23"/>
  <c r="J12" i="3"/>
  <c r="H16" i="3"/>
  <c r="H15" i="3"/>
  <c r="H14" i="3"/>
  <c r="H13" i="3"/>
  <c r="H12" i="3"/>
  <c r="B9" i="23"/>
  <c r="G16" i="3"/>
  <c r="B8" i="23"/>
  <c r="G15" i="3"/>
  <c r="B7" i="23"/>
  <c r="G14" i="3"/>
  <c r="B6" i="23"/>
  <c r="G13" i="3"/>
  <c r="G12" i="3"/>
  <c r="BG9" i="22"/>
  <c r="A9" i="22"/>
  <c r="E16" i="3"/>
  <c r="BG8" i="22"/>
  <c r="A8" i="22"/>
  <c r="E15" i="3"/>
  <c r="BG7" i="22"/>
  <c r="A7" i="22"/>
  <c r="E14" i="3"/>
  <c r="BG6" i="22"/>
  <c r="A6" i="22"/>
  <c r="E13" i="3"/>
  <c r="BG5" i="22"/>
  <c r="A5" i="22"/>
  <c r="E12" i="3"/>
  <c r="C16" i="3"/>
  <c r="C15" i="3"/>
  <c r="C14" i="3"/>
  <c r="C13" i="3"/>
  <c r="C12" i="3"/>
  <c r="B9" i="22"/>
  <c r="B16" i="3"/>
  <c r="B8" i="22"/>
  <c r="B15" i="3"/>
  <c r="B7" i="22"/>
  <c r="B14" i="3"/>
  <c r="B6" i="22"/>
  <c r="B13" i="3"/>
  <c r="B12" i="3"/>
  <c r="BG9" i="26"/>
  <c r="A9" i="26"/>
  <c r="O9" i="3"/>
  <c r="BG8" i="26"/>
  <c r="A8" i="26"/>
  <c r="O8" i="3"/>
  <c r="BG7" i="26"/>
  <c r="A7" i="26"/>
  <c r="O7" i="3"/>
  <c r="BG6" i="26"/>
  <c r="A6" i="26"/>
  <c r="O6" i="3"/>
  <c r="BG5" i="26"/>
  <c r="A5" i="26"/>
  <c r="O5" i="3"/>
  <c r="M9" i="3"/>
  <c r="M8" i="3"/>
  <c r="M7" i="3"/>
  <c r="M6" i="3"/>
  <c r="M5" i="3"/>
  <c r="B9" i="26"/>
  <c r="L9" i="3"/>
  <c r="B8" i="26"/>
  <c r="L8" i="3"/>
  <c r="B7" i="26"/>
  <c r="L7" i="3"/>
  <c r="B6" i="26"/>
  <c r="L6" i="3"/>
  <c r="L5" i="3"/>
  <c r="BG9" i="25"/>
  <c r="A9" i="25"/>
  <c r="J9" i="3"/>
  <c r="BG8" i="25"/>
  <c r="A8" i="25"/>
  <c r="J8" i="3"/>
  <c r="BG7" i="25"/>
  <c r="A7" i="25"/>
  <c r="J7" i="3"/>
  <c r="BG6" i="25"/>
  <c r="A6" i="25"/>
  <c r="J6" i="3"/>
  <c r="H9" i="3"/>
  <c r="H8" i="3"/>
  <c r="H7" i="3"/>
  <c r="H6" i="3"/>
  <c r="B9" i="25"/>
  <c r="G9" i="3"/>
  <c r="B8" i="25"/>
  <c r="G8" i="3"/>
  <c r="B7" i="25"/>
  <c r="G7" i="3"/>
  <c r="BG5" i="25"/>
  <c r="A5" i="25"/>
  <c r="B6" i="25"/>
  <c r="G6" i="3"/>
  <c r="J5" i="3"/>
  <c r="H5" i="3"/>
  <c r="G5" i="3"/>
  <c r="BG9" i="21"/>
  <c r="A9" i="21"/>
  <c r="E9" i="3"/>
  <c r="C9" i="3"/>
  <c r="BG8" i="21"/>
  <c r="A8" i="21"/>
  <c r="B9" i="21"/>
  <c r="B9" i="3"/>
  <c r="E8" i="3"/>
  <c r="C8" i="3"/>
  <c r="BG7" i="21"/>
  <c r="A7" i="21"/>
  <c r="B8" i="21"/>
  <c r="B8" i="3"/>
  <c r="E7" i="3"/>
  <c r="C7" i="3"/>
  <c r="BG6" i="21"/>
  <c r="A6" i="21"/>
  <c r="B7" i="21"/>
  <c r="B7" i="3"/>
  <c r="E6" i="3"/>
  <c r="C6" i="3"/>
  <c r="BG5" i="21"/>
  <c r="A5" i="21"/>
  <c r="B6" i="21"/>
  <c r="B6" i="3"/>
  <c r="E5" i="3"/>
  <c r="C5" i="3"/>
  <c r="B5" i="3"/>
  <c r="BG29" i="31"/>
  <c r="A29" i="31"/>
  <c r="BG28" i="31"/>
  <c r="A28" i="31"/>
  <c r="B29" i="31"/>
  <c r="BH29" i="31"/>
  <c r="BG27" i="31"/>
  <c r="A27" i="31"/>
  <c r="B28" i="31"/>
  <c r="BH28" i="31"/>
  <c r="BG26" i="31"/>
  <c r="A26" i="31"/>
  <c r="BG25" i="31"/>
  <c r="A25" i="31"/>
  <c r="B26" i="31"/>
  <c r="B27" i="31"/>
  <c r="BH27" i="31"/>
  <c r="BH26" i="31"/>
  <c r="BG24" i="31"/>
  <c r="A24" i="31"/>
  <c r="B25" i="31"/>
  <c r="BH25" i="31"/>
  <c r="BG23" i="31"/>
  <c r="A23" i="31"/>
  <c r="B24" i="31"/>
  <c r="BH24" i="31"/>
  <c r="BG22" i="31"/>
  <c r="A22" i="31"/>
  <c r="BG21" i="31"/>
  <c r="A21" i="31"/>
  <c r="B22" i="31"/>
  <c r="B23" i="31"/>
  <c r="BH23" i="31"/>
  <c r="BH22" i="31"/>
  <c r="BG20" i="31"/>
  <c r="A20" i="31"/>
  <c r="B21" i="31"/>
  <c r="BH21" i="31"/>
  <c r="BG19" i="31"/>
  <c r="A19" i="31"/>
  <c r="B20" i="31"/>
  <c r="BH20" i="31"/>
  <c r="BG18" i="31"/>
  <c r="A18" i="31"/>
  <c r="B19" i="31"/>
  <c r="BH19" i="31"/>
  <c r="BG17" i="31"/>
  <c r="A17" i="31"/>
  <c r="B18" i="31"/>
  <c r="BH18" i="31"/>
  <c r="BG16" i="31"/>
  <c r="A16" i="31"/>
  <c r="B17" i="31"/>
  <c r="BH17" i="31"/>
  <c r="BG15" i="31"/>
  <c r="A15" i="31"/>
  <c r="BG14" i="31"/>
  <c r="A14" i="31"/>
  <c r="B15" i="31"/>
  <c r="B16" i="31"/>
  <c r="BH16" i="31"/>
  <c r="BH15" i="31"/>
  <c r="BG13" i="31"/>
  <c r="A13" i="31"/>
  <c r="B14" i="31"/>
  <c r="BH14" i="31"/>
  <c r="BG12" i="31"/>
  <c r="A12" i="31"/>
  <c r="B13" i="31"/>
  <c r="BH13" i="31"/>
  <c r="BG11" i="31"/>
  <c r="A11" i="31"/>
  <c r="B12" i="31"/>
  <c r="BH12" i="31"/>
  <c r="BG10" i="31"/>
  <c r="A10" i="31"/>
  <c r="B11" i="31"/>
  <c r="BH11" i="31"/>
  <c r="B10" i="31"/>
  <c r="BH10" i="31"/>
  <c r="BH9" i="31"/>
  <c r="BH8" i="31"/>
  <c r="BH7" i="31"/>
  <c r="BH6" i="31"/>
  <c r="BH5" i="31"/>
  <c r="BG40" i="30"/>
  <c r="A40" i="30"/>
  <c r="BG39" i="30"/>
  <c r="A39" i="30"/>
  <c r="B40" i="30"/>
  <c r="BH40" i="30"/>
  <c r="BG38" i="30"/>
  <c r="A38" i="30"/>
  <c r="BG37" i="30"/>
  <c r="A37" i="30"/>
  <c r="B38" i="30"/>
  <c r="B39" i="30"/>
  <c r="BH39" i="30"/>
  <c r="BH38" i="30"/>
  <c r="BG36" i="30"/>
  <c r="A36" i="30"/>
  <c r="B37" i="30"/>
  <c r="BH37" i="30"/>
  <c r="BG35" i="30"/>
  <c r="A35" i="30"/>
  <c r="B36" i="30"/>
  <c r="BH36" i="30"/>
  <c r="BG34" i="30"/>
  <c r="A34" i="30"/>
  <c r="B35" i="30"/>
  <c r="BH35" i="30"/>
  <c r="BG33" i="30"/>
  <c r="A33" i="30"/>
  <c r="B34" i="30"/>
  <c r="BH34" i="30"/>
  <c r="BG32" i="30"/>
  <c r="A32" i="30"/>
  <c r="B33" i="30"/>
  <c r="BH33" i="30"/>
  <c r="BG31" i="30"/>
  <c r="A31" i="30"/>
  <c r="B32" i="30"/>
  <c r="BH32" i="30"/>
  <c r="BG30" i="30"/>
  <c r="A30" i="30"/>
  <c r="BG29" i="30"/>
  <c r="A29" i="30"/>
  <c r="B30" i="30"/>
  <c r="B31" i="30"/>
  <c r="BH31" i="30"/>
  <c r="BH30" i="30"/>
  <c r="BG28" i="30"/>
  <c r="A28" i="30"/>
  <c r="B29" i="30"/>
  <c r="BH29" i="30"/>
  <c r="BG27" i="30"/>
  <c r="A27" i="30"/>
  <c r="B28" i="30"/>
  <c r="BH28" i="30"/>
  <c r="BG26" i="30"/>
  <c r="A26" i="30"/>
  <c r="B27" i="30"/>
  <c r="BH27" i="30"/>
  <c r="BG25" i="30"/>
  <c r="A25" i="30"/>
  <c r="B26" i="30"/>
  <c r="BH26" i="30"/>
  <c r="BG24" i="30"/>
  <c r="A24" i="30"/>
  <c r="B25" i="30"/>
  <c r="BH25" i="30"/>
  <c r="BG23" i="30"/>
  <c r="A23" i="30"/>
  <c r="B24" i="30"/>
  <c r="BH24" i="30"/>
  <c r="BG22" i="30"/>
  <c r="A22" i="30"/>
  <c r="B23" i="30"/>
  <c r="BH23" i="30"/>
  <c r="BG21" i="30"/>
  <c r="A21" i="30"/>
  <c r="B22" i="30"/>
  <c r="BH22" i="30"/>
  <c r="BG19" i="30"/>
  <c r="BG20" i="30"/>
  <c r="A20" i="30"/>
  <c r="B21" i="30"/>
  <c r="BH21" i="30"/>
  <c r="A19" i="30"/>
  <c r="B20" i="30"/>
  <c r="BH20" i="30"/>
  <c r="BG18" i="30"/>
  <c r="A18" i="30"/>
  <c r="B19" i="30"/>
  <c r="BH19" i="30"/>
  <c r="BG17" i="30"/>
  <c r="A17" i="30"/>
  <c r="B18" i="30"/>
  <c r="BH18" i="30"/>
  <c r="BG16" i="30"/>
  <c r="A16" i="30"/>
  <c r="B17" i="30"/>
  <c r="BH17" i="30"/>
  <c r="BG15" i="30"/>
  <c r="A15" i="30"/>
  <c r="B16" i="30"/>
  <c r="BH16" i="30"/>
  <c r="BG12" i="30"/>
  <c r="BG14" i="30"/>
  <c r="A14" i="30"/>
  <c r="B15" i="30"/>
  <c r="BH15" i="30"/>
  <c r="BG13" i="30"/>
  <c r="A13" i="30"/>
  <c r="B14" i="30"/>
  <c r="BH14" i="30"/>
  <c r="BG11" i="30"/>
  <c r="A12" i="30"/>
  <c r="B13" i="30"/>
  <c r="BH13" i="30"/>
  <c r="A11" i="30"/>
  <c r="B12" i="30"/>
  <c r="BH12" i="30"/>
  <c r="BG10" i="30"/>
  <c r="A10" i="30"/>
  <c r="B11" i="30"/>
  <c r="BH11" i="30"/>
  <c r="B10" i="30"/>
  <c r="BH10" i="30"/>
  <c r="BH9" i="30"/>
  <c r="BH8" i="30"/>
  <c r="BH7" i="30"/>
  <c r="BH6" i="30"/>
  <c r="BH5" i="30"/>
  <c r="BG23" i="29"/>
  <c r="A23" i="29"/>
  <c r="BG22" i="29"/>
  <c r="A22" i="29"/>
  <c r="B23" i="29"/>
  <c r="BH23" i="29"/>
  <c r="BG21" i="29"/>
  <c r="A21" i="29"/>
  <c r="B22" i="29"/>
  <c r="BH22" i="29"/>
  <c r="BG20" i="29"/>
  <c r="A20" i="29"/>
  <c r="B21" i="29"/>
  <c r="BH21" i="29"/>
  <c r="BG19" i="29"/>
  <c r="A19" i="29"/>
  <c r="B20" i="29"/>
  <c r="BH20" i="29"/>
  <c r="BG18" i="29"/>
  <c r="A18" i="29"/>
  <c r="B19" i="29"/>
  <c r="BH19" i="29"/>
  <c r="BG17" i="29"/>
  <c r="A17" i="29"/>
  <c r="B18" i="29"/>
  <c r="BH18" i="29"/>
  <c r="BG16" i="29"/>
  <c r="A16" i="29"/>
  <c r="B17" i="29"/>
  <c r="BH17" i="29"/>
  <c r="BG15" i="29"/>
  <c r="A15" i="29"/>
  <c r="B16" i="29"/>
  <c r="BH16" i="29"/>
  <c r="BG14" i="29"/>
  <c r="A14" i="29"/>
  <c r="B15" i="29"/>
  <c r="BH15" i="29"/>
  <c r="BG13" i="29"/>
  <c r="A13" i="29"/>
  <c r="B14" i="29"/>
  <c r="BH14" i="29"/>
  <c r="BG12" i="29"/>
  <c r="A12" i="29"/>
  <c r="B13" i="29"/>
  <c r="BH13" i="29"/>
  <c r="BG11" i="29"/>
  <c r="A11" i="29"/>
  <c r="B12" i="29"/>
  <c r="BH12" i="29"/>
  <c r="BG10" i="29"/>
  <c r="A10" i="29"/>
  <c r="B11" i="29"/>
  <c r="BH11" i="29"/>
  <c r="B10" i="29"/>
  <c r="BH10" i="29"/>
  <c r="BH9" i="29"/>
  <c r="BH8" i="29"/>
  <c r="BH7" i="29"/>
  <c r="BH6" i="29"/>
  <c r="BH5" i="29"/>
  <c r="BG100" i="28"/>
  <c r="A100" i="28"/>
  <c r="BG99" i="28"/>
  <c r="A99" i="28"/>
  <c r="BG98" i="28"/>
  <c r="A98" i="28"/>
  <c r="B99" i="28"/>
  <c r="B100" i="28"/>
  <c r="BH100" i="28"/>
  <c r="BH99" i="28"/>
  <c r="BG97" i="28"/>
  <c r="A97" i="28"/>
  <c r="B98" i="28"/>
  <c r="BH98" i="28"/>
  <c r="BG96" i="28"/>
  <c r="A96" i="28"/>
  <c r="B97" i="28"/>
  <c r="BH97" i="28"/>
  <c r="BG95" i="28"/>
  <c r="A95" i="28"/>
  <c r="B96" i="28"/>
  <c r="BH96" i="28"/>
  <c r="BG94" i="28"/>
  <c r="A94" i="28"/>
  <c r="B95" i="28"/>
  <c r="BH95" i="28"/>
  <c r="BG93" i="28"/>
  <c r="A93" i="28"/>
  <c r="B94" i="28"/>
  <c r="BH94" i="28"/>
  <c r="BG92" i="28"/>
  <c r="A92" i="28"/>
  <c r="B93" i="28"/>
  <c r="BH93" i="28"/>
  <c r="BG91" i="28"/>
  <c r="A91" i="28"/>
  <c r="B92" i="28"/>
  <c r="BH92" i="28"/>
  <c r="BG90" i="28"/>
  <c r="A90" i="28"/>
  <c r="B91" i="28"/>
  <c r="BH91" i="28"/>
  <c r="BG89" i="28"/>
  <c r="A89" i="28"/>
  <c r="B90" i="28"/>
  <c r="BH90" i="28"/>
  <c r="BG88" i="28"/>
  <c r="A88" i="28"/>
  <c r="B89" i="28"/>
  <c r="BH89" i="28"/>
  <c r="BG87" i="28"/>
  <c r="A87" i="28"/>
  <c r="B88" i="28"/>
  <c r="BH88" i="28"/>
  <c r="BG86" i="28"/>
  <c r="A86" i="28"/>
  <c r="B87" i="28"/>
  <c r="BH87" i="28"/>
  <c r="BG85" i="28"/>
  <c r="A85" i="28"/>
  <c r="B86" i="28"/>
  <c r="BH86" i="28"/>
  <c r="BG84" i="28"/>
  <c r="A84" i="28"/>
  <c r="B85" i="28"/>
  <c r="BH85" i="28"/>
  <c r="BG83" i="28"/>
  <c r="A83" i="28"/>
  <c r="BG82" i="28"/>
  <c r="A82" i="28"/>
  <c r="B83" i="28"/>
  <c r="B84" i="28"/>
  <c r="BH84" i="28"/>
  <c r="BH83" i="28"/>
  <c r="BG81" i="28"/>
  <c r="A81" i="28"/>
  <c r="B82" i="28"/>
  <c r="BH82" i="28"/>
  <c r="BG80" i="28"/>
  <c r="A80" i="28"/>
  <c r="B81" i="28"/>
  <c r="BH81" i="28"/>
  <c r="BG79" i="28"/>
  <c r="A79" i="28"/>
  <c r="B80" i="28"/>
  <c r="BH80" i="28"/>
  <c r="BG78" i="28"/>
  <c r="A78" i="28"/>
  <c r="B79" i="28"/>
  <c r="BH79" i="28"/>
  <c r="BG77" i="28"/>
  <c r="A77" i="28"/>
  <c r="B78" i="28"/>
  <c r="BH78" i="28"/>
  <c r="BG76" i="28"/>
  <c r="A76" i="28"/>
  <c r="B77" i="28"/>
  <c r="BH77" i="28"/>
  <c r="BG75" i="28"/>
  <c r="A75" i="28"/>
  <c r="BG74" i="28"/>
  <c r="A74" i="28"/>
  <c r="B75" i="28"/>
  <c r="B76" i="28"/>
  <c r="BH76" i="28"/>
  <c r="BH75" i="28"/>
  <c r="BG73" i="28"/>
  <c r="A73" i="28"/>
  <c r="BG72" i="28"/>
  <c r="A72" i="28"/>
  <c r="B73" i="28"/>
  <c r="B74" i="28"/>
  <c r="BH74" i="28"/>
  <c r="BH73" i="28"/>
  <c r="BG71" i="28"/>
  <c r="A71" i="28"/>
  <c r="B72" i="28"/>
  <c r="BH72" i="28"/>
  <c r="BG70" i="28"/>
  <c r="A70" i="28"/>
  <c r="B71" i="28"/>
  <c r="BH71" i="28"/>
  <c r="BG69" i="28"/>
  <c r="A69" i="28"/>
  <c r="B70" i="28"/>
  <c r="BH70" i="28"/>
  <c r="BG68" i="28"/>
  <c r="A68" i="28"/>
  <c r="B69" i="28"/>
  <c r="BH69" i="28"/>
  <c r="BG67" i="28"/>
  <c r="A67" i="28"/>
  <c r="B68" i="28"/>
  <c r="BH68" i="28"/>
  <c r="BG66" i="28"/>
  <c r="A66" i="28"/>
  <c r="B67" i="28"/>
  <c r="BH67" i="28"/>
  <c r="BG65" i="28"/>
  <c r="A65" i="28"/>
  <c r="B66" i="28"/>
  <c r="BH66" i="28"/>
  <c r="BG64" i="28"/>
  <c r="A64" i="28"/>
  <c r="B65" i="28"/>
  <c r="BH65" i="28"/>
  <c r="BG63" i="28"/>
  <c r="A63" i="28"/>
  <c r="B64" i="28"/>
  <c r="BH64" i="28"/>
  <c r="BG62" i="28"/>
  <c r="A62" i="28"/>
  <c r="B63" i="28"/>
  <c r="BH63" i="28"/>
  <c r="BG61" i="28"/>
  <c r="A61" i="28"/>
  <c r="B62" i="28"/>
  <c r="BH62" i="28"/>
  <c r="BG60" i="28"/>
  <c r="A60" i="28"/>
  <c r="B61" i="28"/>
  <c r="BH61" i="28"/>
  <c r="BG59" i="28"/>
  <c r="A59" i="28"/>
  <c r="B60" i="28"/>
  <c r="BH60" i="28"/>
  <c r="BG58" i="28"/>
  <c r="A58" i="28"/>
  <c r="B59" i="28"/>
  <c r="BH59" i="28"/>
  <c r="BG57" i="28"/>
  <c r="A57" i="28"/>
  <c r="B58" i="28"/>
  <c r="BH58" i="28"/>
  <c r="BG56" i="28"/>
  <c r="A56" i="28"/>
  <c r="B57" i="28"/>
  <c r="BH57" i="28"/>
  <c r="BG55" i="28"/>
  <c r="A55" i="28"/>
  <c r="B56" i="28"/>
  <c r="BH56" i="28"/>
  <c r="BG54" i="28"/>
  <c r="A54" i="28"/>
  <c r="B55" i="28"/>
  <c r="BH55" i="28"/>
  <c r="BG53" i="28"/>
  <c r="A53" i="28"/>
  <c r="B54" i="28"/>
  <c r="BH54" i="28"/>
  <c r="BG52" i="28"/>
  <c r="A52" i="28"/>
  <c r="B53" i="28"/>
  <c r="BH53" i="28"/>
  <c r="BG51" i="28"/>
  <c r="A51" i="28"/>
  <c r="B52" i="28"/>
  <c r="BH52" i="28"/>
  <c r="BG50" i="28"/>
  <c r="A50" i="28"/>
  <c r="B51" i="28"/>
  <c r="BH51" i="28"/>
  <c r="BG49" i="28"/>
  <c r="A49" i="28"/>
  <c r="B50" i="28"/>
  <c r="BH50" i="28"/>
  <c r="BG48" i="28"/>
  <c r="A48" i="28"/>
  <c r="B49" i="28"/>
  <c r="BH49" i="28"/>
  <c r="BG47" i="28"/>
  <c r="A47" i="28"/>
  <c r="B48" i="28"/>
  <c r="BH48" i="28"/>
  <c r="BG46" i="28"/>
  <c r="A46" i="28"/>
  <c r="B47" i="28"/>
  <c r="BH47" i="28"/>
  <c r="BG45" i="28"/>
  <c r="A45" i="28"/>
  <c r="B46" i="28"/>
  <c r="BH46" i="28"/>
  <c r="BG44" i="28"/>
  <c r="A44" i="28"/>
  <c r="B45" i="28"/>
  <c r="BH45" i="28"/>
  <c r="BG43" i="28"/>
  <c r="A43" i="28"/>
  <c r="B44" i="28"/>
  <c r="BH44" i="28"/>
  <c r="BG42" i="28"/>
  <c r="A42" i="28"/>
  <c r="B43" i="28"/>
  <c r="BH43" i="28"/>
  <c r="BG41" i="28"/>
  <c r="A41" i="28"/>
  <c r="B42" i="28"/>
  <c r="BH42" i="28"/>
  <c r="BG40" i="28"/>
  <c r="A40" i="28"/>
  <c r="B41" i="28"/>
  <c r="BH41" i="28"/>
  <c r="BG39" i="28"/>
  <c r="A39" i="28"/>
  <c r="B40" i="28"/>
  <c r="BH40" i="28"/>
  <c r="BG38" i="28"/>
  <c r="A38" i="28"/>
  <c r="B39" i="28"/>
  <c r="BH39" i="28"/>
  <c r="BG37" i="28"/>
  <c r="A37" i="28"/>
  <c r="B38" i="28"/>
  <c r="BH38" i="28"/>
  <c r="BG36" i="28"/>
  <c r="A36" i="28"/>
  <c r="B37" i="28"/>
  <c r="BH37" i="28"/>
  <c r="BG35" i="28"/>
  <c r="A35" i="28"/>
  <c r="B36" i="28"/>
  <c r="BH36" i="28"/>
  <c r="BG34" i="28"/>
  <c r="A34" i="28"/>
  <c r="B35" i="28"/>
  <c r="BH35" i="28"/>
  <c r="BG33" i="28"/>
  <c r="A33" i="28"/>
  <c r="B34" i="28"/>
  <c r="BH34" i="28"/>
  <c r="BG31" i="28"/>
  <c r="BG32" i="28"/>
  <c r="A32" i="28"/>
  <c r="B33" i="28"/>
  <c r="BH33" i="28"/>
  <c r="A31" i="28"/>
  <c r="B32" i="28"/>
  <c r="BH32" i="28"/>
  <c r="BG30" i="28"/>
  <c r="A30" i="28"/>
  <c r="B31" i="28"/>
  <c r="BH31" i="28"/>
  <c r="BG28" i="28"/>
  <c r="BG29" i="28"/>
  <c r="A29" i="28"/>
  <c r="B30" i="28"/>
  <c r="BH30" i="28"/>
  <c r="BG27" i="28"/>
  <c r="A28" i="28"/>
  <c r="B29" i="28"/>
  <c r="BH29" i="28"/>
  <c r="BG26" i="28"/>
  <c r="A27" i="28"/>
  <c r="B28" i="28"/>
  <c r="BH28" i="28"/>
  <c r="A26" i="28"/>
  <c r="B27" i="28"/>
  <c r="BH27" i="28"/>
  <c r="BG25" i="28"/>
  <c r="A25" i="28"/>
  <c r="B26" i="28"/>
  <c r="BH26" i="28"/>
  <c r="BG23" i="28"/>
  <c r="BG24" i="28"/>
  <c r="A24" i="28"/>
  <c r="B25" i="28"/>
  <c r="BH25" i="28"/>
  <c r="BG20" i="28"/>
  <c r="A23" i="28"/>
  <c r="B24" i="28"/>
  <c r="BH24" i="28"/>
  <c r="BG17" i="28"/>
  <c r="BG22" i="28"/>
  <c r="A22" i="28"/>
  <c r="B23" i="28"/>
  <c r="BH23" i="28"/>
  <c r="BG13" i="28"/>
  <c r="BG21" i="28"/>
  <c r="A21" i="28"/>
  <c r="B22" i="28"/>
  <c r="BH22" i="28"/>
  <c r="BG19" i="28"/>
  <c r="A20" i="28"/>
  <c r="B21" i="28"/>
  <c r="BH21" i="28"/>
  <c r="A19" i="28"/>
  <c r="B20" i="28"/>
  <c r="BH20" i="28"/>
  <c r="BG18" i="28"/>
  <c r="A18" i="28"/>
  <c r="B19" i="28"/>
  <c r="BH19" i="28"/>
  <c r="A17" i="28"/>
  <c r="B18" i="28"/>
  <c r="BH18" i="28"/>
  <c r="BG16" i="28"/>
  <c r="A16" i="28"/>
  <c r="B17" i="28"/>
  <c r="BH17" i="28"/>
  <c r="BG15" i="28"/>
  <c r="A15" i="28"/>
  <c r="B16" i="28"/>
  <c r="BH16" i="28"/>
  <c r="BG14" i="28"/>
  <c r="A14" i="28"/>
  <c r="B15" i="28"/>
  <c r="BH15" i="28"/>
  <c r="BG12" i="28"/>
  <c r="A13" i="28"/>
  <c r="B14" i="28"/>
  <c r="BH14" i="28"/>
  <c r="A12" i="28"/>
  <c r="B13" i="28"/>
  <c r="BH13" i="28"/>
  <c r="BG11" i="28"/>
  <c r="A11" i="28"/>
  <c r="B12" i="28"/>
  <c r="BH12" i="28"/>
  <c r="BG10" i="28"/>
  <c r="A10" i="28"/>
  <c r="B11" i="28"/>
  <c r="BH11" i="28"/>
  <c r="B10" i="28"/>
  <c r="BH10" i="28"/>
  <c r="BH9" i="28"/>
  <c r="BH8" i="28"/>
  <c r="BH7" i="28"/>
  <c r="BH6" i="28"/>
  <c r="BH5" i="28"/>
  <c r="BG103" i="27"/>
  <c r="A103" i="27"/>
  <c r="BG102" i="27"/>
  <c r="A102" i="27"/>
  <c r="B103" i="27"/>
  <c r="BH103" i="27"/>
  <c r="BG101" i="27"/>
  <c r="A101" i="27"/>
  <c r="B102" i="27"/>
  <c r="BH102" i="27"/>
  <c r="BG100" i="27"/>
  <c r="A100" i="27"/>
  <c r="B101" i="27"/>
  <c r="BH101" i="27"/>
  <c r="BG99" i="27"/>
  <c r="A99" i="27"/>
  <c r="B100" i="27"/>
  <c r="BH100" i="27"/>
  <c r="BG98" i="27"/>
  <c r="A98" i="27"/>
  <c r="B99" i="27"/>
  <c r="BH99" i="27"/>
  <c r="BG97" i="27"/>
  <c r="A97" i="27"/>
  <c r="B98" i="27"/>
  <c r="BH98" i="27"/>
  <c r="BG96" i="27"/>
  <c r="A96" i="27"/>
  <c r="B97" i="27"/>
  <c r="BH97" i="27"/>
  <c r="BG95" i="27"/>
  <c r="A95" i="27"/>
  <c r="B96" i="27"/>
  <c r="BH96" i="27"/>
  <c r="BG94" i="27"/>
  <c r="A94" i="27"/>
  <c r="B95" i="27"/>
  <c r="BH95" i="27"/>
  <c r="BG93" i="27"/>
  <c r="A93" i="27"/>
  <c r="B94" i="27"/>
  <c r="BH94" i="27"/>
  <c r="BG92" i="27"/>
  <c r="A92" i="27"/>
  <c r="B93" i="27"/>
  <c r="BH93" i="27"/>
  <c r="BG91" i="27"/>
  <c r="A91" i="27"/>
  <c r="B92" i="27"/>
  <c r="BH92" i="27"/>
  <c r="BG90" i="27"/>
  <c r="A90" i="27"/>
  <c r="B91" i="27"/>
  <c r="BH91" i="27"/>
  <c r="BG89" i="27"/>
  <c r="A89" i="27"/>
  <c r="B90" i="27"/>
  <c r="BH90" i="27"/>
  <c r="BG88" i="27"/>
  <c r="A88" i="27"/>
  <c r="B89" i="27"/>
  <c r="BH89" i="27"/>
  <c r="BG87" i="27"/>
  <c r="A87" i="27"/>
  <c r="B88" i="27"/>
  <c r="BH88" i="27"/>
  <c r="BG86" i="27"/>
  <c r="A86" i="27"/>
  <c r="B87" i="27"/>
  <c r="BH87" i="27"/>
  <c r="BG85" i="27"/>
  <c r="A85" i="27"/>
  <c r="B86" i="27"/>
  <c r="BH86" i="27"/>
  <c r="BG84" i="27"/>
  <c r="A84" i="27"/>
  <c r="B85" i="27"/>
  <c r="BH85" i="27"/>
  <c r="BG83" i="27"/>
  <c r="A83" i="27"/>
  <c r="B84" i="27"/>
  <c r="BH84" i="27"/>
  <c r="BG82" i="27"/>
  <c r="A82" i="27"/>
  <c r="BG81" i="27"/>
  <c r="A81" i="27"/>
  <c r="B82" i="27"/>
  <c r="B83" i="27"/>
  <c r="BH83" i="27"/>
  <c r="BH82" i="27"/>
  <c r="BG80" i="27"/>
  <c r="A80" i="27"/>
  <c r="B81" i="27"/>
  <c r="BH81" i="27"/>
  <c r="BG79" i="27"/>
  <c r="A79" i="27"/>
  <c r="B80" i="27"/>
  <c r="BH80" i="27"/>
  <c r="BG78" i="27"/>
  <c r="A78" i="27"/>
  <c r="BG77" i="27"/>
  <c r="A77" i="27"/>
  <c r="B78" i="27"/>
  <c r="B79" i="27"/>
  <c r="BH79" i="27"/>
  <c r="BH78" i="27"/>
  <c r="BG76" i="27"/>
  <c r="A76" i="27"/>
  <c r="B77" i="27"/>
  <c r="BH77" i="27"/>
  <c r="BG75" i="27"/>
  <c r="A75" i="27"/>
  <c r="B76" i="27"/>
  <c r="BH76" i="27"/>
  <c r="BG74" i="27"/>
  <c r="A74" i="27"/>
  <c r="B75" i="27"/>
  <c r="BH75" i="27"/>
  <c r="BG73" i="27"/>
  <c r="A73" i="27"/>
  <c r="B74" i="27"/>
  <c r="BH74" i="27"/>
  <c r="BG72" i="27"/>
  <c r="A72" i="27"/>
  <c r="B73" i="27"/>
  <c r="BH73" i="27"/>
  <c r="BG71" i="27"/>
  <c r="A71" i="27"/>
  <c r="B72" i="27"/>
  <c r="BH72" i="27"/>
  <c r="BG70" i="27"/>
  <c r="A70" i="27"/>
  <c r="B71" i="27"/>
  <c r="BH71" i="27"/>
  <c r="BG69" i="27"/>
  <c r="A69" i="27"/>
  <c r="B70" i="27"/>
  <c r="BH70" i="27"/>
  <c r="BG68" i="27"/>
  <c r="A68" i="27"/>
  <c r="B69" i="27"/>
  <c r="BH69" i="27"/>
  <c r="BG67" i="27"/>
  <c r="A67" i="27"/>
  <c r="B68" i="27"/>
  <c r="BH68" i="27"/>
  <c r="BG66" i="27"/>
  <c r="A66" i="27"/>
  <c r="B67" i="27"/>
  <c r="BH67" i="27"/>
  <c r="BG65" i="27"/>
  <c r="A65" i="27"/>
  <c r="B66" i="27"/>
  <c r="BH66" i="27"/>
  <c r="BG64" i="27"/>
  <c r="A64" i="27"/>
  <c r="B65" i="27"/>
  <c r="BH65" i="27"/>
  <c r="BG63" i="27"/>
  <c r="A63" i="27"/>
  <c r="B64" i="27"/>
  <c r="BH64" i="27"/>
  <c r="BG62" i="27"/>
  <c r="A62" i="27"/>
  <c r="B63" i="27"/>
  <c r="BH63" i="27"/>
  <c r="BG61" i="27"/>
  <c r="A61" i="27"/>
  <c r="B62" i="27"/>
  <c r="BH62" i="27"/>
  <c r="BG60" i="27"/>
  <c r="A60" i="27"/>
  <c r="B61" i="27"/>
  <c r="BH61" i="27"/>
  <c r="BG59" i="27"/>
  <c r="A59" i="27"/>
  <c r="B60" i="27"/>
  <c r="BH60" i="27"/>
  <c r="BG58" i="27"/>
  <c r="A58" i="27"/>
  <c r="B59" i="27"/>
  <c r="BH59" i="27"/>
  <c r="BG57" i="27"/>
  <c r="A57" i="27"/>
  <c r="B58" i="27"/>
  <c r="BH58" i="27"/>
  <c r="BG56" i="27"/>
  <c r="A56" i="27"/>
  <c r="B57" i="27"/>
  <c r="BH57" i="27"/>
  <c r="BG55" i="27"/>
  <c r="A55" i="27"/>
  <c r="B56" i="27"/>
  <c r="BH56" i="27"/>
  <c r="BG54" i="27"/>
  <c r="A54" i="27"/>
  <c r="B55" i="27"/>
  <c r="BH55" i="27"/>
  <c r="BG53" i="27"/>
  <c r="A53" i="27"/>
  <c r="B54" i="27"/>
  <c r="BH54" i="27"/>
  <c r="BG52" i="27"/>
  <c r="A52" i="27"/>
  <c r="B53" i="27"/>
  <c r="BH53" i="27"/>
  <c r="BG51" i="27"/>
  <c r="A51" i="27"/>
  <c r="B52" i="27"/>
  <c r="BH52" i="27"/>
  <c r="BG49" i="27"/>
  <c r="BG50" i="27"/>
  <c r="A50" i="27"/>
  <c r="B51" i="27"/>
  <c r="BH51" i="27"/>
  <c r="BG48" i="27"/>
  <c r="A49" i="27"/>
  <c r="B50" i="27"/>
  <c r="BH50" i="27"/>
  <c r="BG47" i="27"/>
  <c r="A48" i="27"/>
  <c r="B49" i="27"/>
  <c r="BH49" i="27"/>
  <c r="BG46" i="27"/>
  <c r="A47" i="27"/>
  <c r="B48" i="27"/>
  <c r="BH48" i="27"/>
  <c r="A46" i="27"/>
  <c r="B47" i="27"/>
  <c r="BH47" i="27"/>
  <c r="BG45" i="27"/>
  <c r="A45" i="27"/>
  <c r="B46" i="27"/>
  <c r="BH46" i="27"/>
  <c r="BG44" i="27"/>
  <c r="A44" i="27"/>
  <c r="B45" i="27"/>
  <c r="BH45" i="27"/>
  <c r="BG43" i="27"/>
  <c r="A43" i="27"/>
  <c r="B44" i="27"/>
  <c r="BH44" i="27"/>
  <c r="BG42" i="27"/>
  <c r="A42" i="27"/>
  <c r="B43" i="27"/>
  <c r="BH43" i="27"/>
  <c r="BG41" i="27"/>
  <c r="A41" i="27"/>
  <c r="B42" i="27"/>
  <c r="BH42" i="27"/>
  <c r="BG40" i="27"/>
  <c r="A40" i="27"/>
  <c r="B41" i="27"/>
  <c r="BH41" i="27"/>
  <c r="BG39" i="27"/>
  <c r="A39" i="27"/>
  <c r="B40" i="27"/>
  <c r="BH40" i="27"/>
  <c r="BG38" i="27"/>
  <c r="A38" i="27"/>
  <c r="B39" i="27"/>
  <c r="BH39" i="27"/>
  <c r="BG37" i="27"/>
  <c r="A37" i="27"/>
  <c r="B38" i="27"/>
  <c r="BH38" i="27"/>
  <c r="BG36" i="27"/>
  <c r="A36" i="27"/>
  <c r="B37" i="27"/>
  <c r="BH37" i="27"/>
  <c r="BG35" i="27"/>
  <c r="A35" i="27"/>
  <c r="B36" i="27"/>
  <c r="BH36" i="27"/>
  <c r="BG34" i="27"/>
  <c r="A34" i="27"/>
  <c r="B35" i="27"/>
  <c r="BH35" i="27"/>
  <c r="BG30" i="27"/>
  <c r="BG33" i="27"/>
  <c r="A33" i="27"/>
  <c r="B34" i="27"/>
  <c r="BH34" i="27"/>
  <c r="BG31" i="27"/>
  <c r="BG32" i="27"/>
  <c r="A32" i="27"/>
  <c r="B33" i="27"/>
  <c r="BH33" i="27"/>
  <c r="A31" i="27"/>
  <c r="B32" i="27"/>
  <c r="BH32" i="27"/>
  <c r="BG26" i="27"/>
  <c r="A30" i="27"/>
  <c r="B31" i="27"/>
  <c r="BH31" i="27"/>
  <c r="BG29" i="27"/>
  <c r="A29" i="27"/>
  <c r="B30" i="27"/>
  <c r="BH30" i="27"/>
  <c r="BG23" i="27"/>
  <c r="BG28" i="27"/>
  <c r="A28" i="27"/>
  <c r="B29" i="27"/>
  <c r="BH29" i="27"/>
  <c r="BG27" i="27"/>
  <c r="A27" i="27"/>
  <c r="B28" i="27"/>
  <c r="BH28" i="27"/>
  <c r="BG20" i="27"/>
  <c r="A26" i="27"/>
  <c r="B27" i="27"/>
  <c r="BH27" i="27"/>
  <c r="BG25" i="27"/>
  <c r="A25" i="27"/>
  <c r="B26" i="27"/>
  <c r="BH26" i="27"/>
  <c r="BG19" i="27"/>
  <c r="BG24" i="27"/>
  <c r="A24" i="27"/>
  <c r="B25" i="27"/>
  <c r="BH25" i="27"/>
  <c r="BG17" i="27"/>
  <c r="A23" i="27"/>
  <c r="B24" i="27"/>
  <c r="BH24" i="27"/>
  <c r="BG21" i="27"/>
  <c r="BG22" i="27"/>
  <c r="A22" i="27"/>
  <c r="B23" i="27"/>
  <c r="BH23" i="27"/>
  <c r="A21" i="27"/>
  <c r="B22" i="27"/>
  <c r="BH22" i="27"/>
  <c r="A20" i="27"/>
  <c r="B21" i="27"/>
  <c r="BH21" i="27"/>
  <c r="A19" i="27"/>
  <c r="B20" i="27"/>
  <c r="BH20" i="27"/>
  <c r="BG18" i="27"/>
  <c r="A18" i="27"/>
  <c r="B19" i="27"/>
  <c r="BH19" i="27"/>
  <c r="BG15" i="27"/>
  <c r="A17" i="27"/>
  <c r="B18" i="27"/>
  <c r="BH18" i="27"/>
  <c r="BG11" i="27"/>
  <c r="BG16" i="27"/>
  <c r="A16" i="27"/>
  <c r="B17" i="27"/>
  <c r="BH17" i="27"/>
  <c r="A15" i="27"/>
  <c r="B16" i="27"/>
  <c r="BH16" i="27"/>
  <c r="BG14" i="27"/>
  <c r="A14" i="27"/>
  <c r="B15" i="27"/>
  <c r="BH15" i="27"/>
  <c r="BG13" i="27"/>
  <c r="A13" i="27"/>
  <c r="B14" i="27"/>
  <c r="BH14" i="27"/>
  <c r="BG12" i="27"/>
  <c r="A12" i="27"/>
  <c r="B13" i="27"/>
  <c r="BH13" i="27"/>
  <c r="A11" i="27"/>
  <c r="B12" i="27"/>
  <c r="BH12" i="27"/>
  <c r="BG10" i="27"/>
  <c r="A10" i="27"/>
  <c r="B11" i="27"/>
  <c r="BH11" i="27"/>
  <c r="B10" i="27"/>
  <c r="BH10" i="27"/>
  <c r="BH9" i="27"/>
  <c r="BH8" i="27"/>
  <c r="BH7" i="27"/>
  <c r="BH6" i="27"/>
  <c r="BH5" i="27"/>
  <c r="BG13" i="26"/>
  <c r="A13" i="26"/>
  <c r="BG12" i="26"/>
  <c r="A12" i="26"/>
  <c r="B13" i="26"/>
  <c r="BH13" i="26"/>
  <c r="BG11" i="26"/>
  <c r="A11" i="26"/>
  <c r="B12" i="26"/>
  <c r="BH12" i="26"/>
  <c r="BG10" i="26"/>
  <c r="A10" i="26"/>
  <c r="B11" i="26"/>
  <c r="BH11" i="26"/>
  <c r="B10" i="26"/>
  <c r="BH10" i="26"/>
  <c r="BH9" i="26"/>
  <c r="BH8" i="26"/>
  <c r="BH7" i="26"/>
  <c r="BH6" i="26"/>
  <c r="BH5" i="26"/>
  <c r="BG16" i="25"/>
  <c r="A16" i="25"/>
  <c r="BG15" i="25"/>
  <c r="A15" i="25"/>
  <c r="B16" i="25"/>
  <c r="BH16" i="25"/>
  <c r="BG14" i="25"/>
  <c r="A14" i="25"/>
  <c r="B15" i="25"/>
  <c r="BH15" i="25"/>
  <c r="BG13" i="25"/>
  <c r="A13" i="25"/>
  <c r="B14" i="25"/>
  <c r="BH14" i="25"/>
  <c r="BG12" i="25"/>
  <c r="A12" i="25"/>
  <c r="B13" i="25"/>
  <c r="BH13" i="25"/>
  <c r="BG11" i="25"/>
  <c r="A11" i="25"/>
  <c r="B12" i="25"/>
  <c r="BH12" i="25"/>
  <c r="BG10" i="25"/>
  <c r="A10" i="25"/>
  <c r="B11" i="25"/>
  <c r="BH11" i="25"/>
  <c r="B10" i="25"/>
  <c r="BH10" i="25"/>
  <c r="BH9" i="25"/>
  <c r="BH8" i="25"/>
  <c r="BH7" i="25"/>
  <c r="BH6" i="25"/>
  <c r="BH5" i="25"/>
  <c r="BG30" i="24"/>
  <c r="A30" i="24"/>
  <c r="BG29" i="24"/>
  <c r="A29" i="24"/>
  <c r="B30" i="24"/>
  <c r="BH30" i="24"/>
  <c r="BG28" i="24"/>
  <c r="A28" i="24"/>
  <c r="B29" i="24"/>
  <c r="BH29" i="24"/>
  <c r="BG27" i="24"/>
  <c r="A27" i="24"/>
  <c r="BG26" i="24"/>
  <c r="A26" i="24"/>
  <c r="B27" i="24"/>
  <c r="B28" i="24"/>
  <c r="BH28" i="24"/>
  <c r="BH27" i="24"/>
  <c r="BG25" i="24"/>
  <c r="A25" i="24"/>
  <c r="BG24" i="24"/>
  <c r="A24" i="24"/>
  <c r="B25" i="24"/>
  <c r="B26" i="24"/>
  <c r="BH26" i="24"/>
  <c r="BH25" i="24"/>
  <c r="BG23" i="24"/>
  <c r="A23" i="24"/>
  <c r="B24" i="24"/>
  <c r="BH24" i="24"/>
  <c r="BG22" i="24"/>
  <c r="A22" i="24"/>
  <c r="B23" i="24"/>
  <c r="BH23" i="24"/>
  <c r="BG21" i="24"/>
  <c r="A21" i="24"/>
  <c r="B22" i="24"/>
  <c r="BH22" i="24"/>
  <c r="BG20" i="24"/>
  <c r="A20" i="24"/>
  <c r="B21" i="24"/>
  <c r="BH21" i="24"/>
  <c r="BG19" i="24"/>
  <c r="A19" i="24"/>
  <c r="B20" i="24"/>
  <c r="BH20" i="24"/>
  <c r="BG18" i="24"/>
  <c r="A18" i="24"/>
  <c r="B19" i="24"/>
  <c r="BH19" i="24"/>
  <c r="BG17" i="24"/>
  <c r="A17" i="24"/>
  <c r="B18" i="24"/>
  <c r="BH18" i="24"/>
  <c r="BG16" i="24"/>
  <c r="A16" i="24"/>
  <c r="B17" i="24"/>
  <c r="BH17" i="24"/>
  <c r="BG15" i="24"/>
  <c r="A15" i="24"/>
  <c r="B16" i="24"/>
  <c r="BH16" i="24"/>
  <c r="BG14" i="24"/>
  <c r="A14" i="24"/>
  <c r="B15" i="24"/>
  <c r="BH15" i="24"/>
  <c r="BG13" i="24"/>
  <c r="A13" i="24"/>
  <c r="B14" i="24"/>
  <c r="BH14" i="24"/>
  <c r="BG12" i="24"/>
  <c r="A12" i="24"/>
  <c r="B13" i="24"/>
  <c r="BH13" i="24"/>
  <c r="BG11" i="24"/>
  <c r="A11" i="24"/>
  <c r="B12" i="24"/>
  <c r="BH12" i="24"/>
  <c r="BG10" i="24"/>
  <c r="A10" i="24"/>
  <c r="B11" i="24"/>
  <c r="BH11" i="24"/>
  <c r="B10" i="24"/>
  <c r="BH10" i="24"/>
  <c r="BH9" i="24"/>
  <c r="BH8" i="24"/>
  <c r="BH7" i="24"/>
  <c r="BH6" i="24"/>
  <c r="BH5" i="24"/>
  <c r="BG40" i="23"/>
  <c r="A40" i="23"/>
  <c r="BG39" i="23"/>
  <c r="A39" i="23"/>
  <c r="B40" i="23"/>
  <c r="BH40" i="23"/>
  <c r="BG38" i="23"/>
  <c r="A38" i="23"/>
  <c r="B39" i="23"/>
  <c r="BH39" i="23"/>
  <c r="BG37" i="23"/>
  <c r="A37" i="23"/>
  <c r="B38" i="23"/>
  <c r="BH38" i="23"/>
  <c r="BG36" i="23"/>
  <c r="A36" i="23"/>
  <c r="BG35" i="23"/>
  <c r="A35" i="23"/>
  <c r="B36" i="23"/>
  <c r="B37" i="23"/>
  <c r="BH37" i="23"/>
  <c r="BH36" i="23"/>
  <c r="BG34" i="23"/>
  <c r="A34" i="23"/>
  <c r="BG33" i="23"/>
  <c r="A33" i="23"/>
  <c r="B34" i="23"/>
  <c r="B35" i="23"/>
  <c r="BH35" i="23"/>
  <c r="BH34" i="23"/>
  <c r="BG32" i="23"/>
  <c r="A32" i="23"/>
  <c r="B33" i="23"/>
  <c r="BH33" i="23"/>
  <c r="BG31" i="23"/>
  <c r="A31" i="23"/>
  <c r="B32" i="23"/>
  <c r="BH32" i="23"/>
  <c r="BG30" i="23"/>
  <c r="A30" i="23"/>
  <c r="B31" i="23"/>
  <c r="BH31" i="23"/>
  <c r="BG29" i="23"/>
  <c r="A29" i="23"/>
  <c r="B30" i="23"/>
  <c r="BH30" i="23"/>
  <c r="BG28" i="23"/>
  <c r="A28" i="23"/>
  <c r="B29" i="23"/>
  <c r="BH29" i="23"/>
  <c r="BG27" i="23"/>
  <c r="A27" i="23"/>
  <c r="BG26" i="23"/>
  <c r="A26" i="23"/>
  <c r="B27" i="23"/>
  <c r="B28" i="23"/>
  <c r="BH28" i="23"/>
  <c r="BH27" i="23"/>
  <c r="BG25" i="23"/>
  <c r="A25" i="23"/>
  <c r="B26" i="23"/>
  <c r="BH26" i="23"/>
  <c r="BG24" i="23"/>
  <c r="A24" i="23"/>
  <c r="B25" i="23"/>
  <c r="BH25" i="23"/>
  <c r="BG23" i="23"/>
  <c r="A23" i="23"/>
  <c r="B24" i="23"/>
  <c r="BH24" i="23"/>
  <c r="BG22" i="23"/>
  <c r="A22" i="23"/>
  <c r="B23" i="23"/>
  <c r="BH23" i="23"/>
  <c r="BG21" i="23"/>
  <c r="A21" i="23"/>
  <c r="B22" i="23"/>
  <c r="BH22" i="23"/>
  <c r="BG20" i="23"/>
  <c r="A20" i="23"/>
  <c r="B21" i="23"/>
  <c r="BH21" i="23"/>
  <c r="BG19" i="23"/>
  <c r="A19" i="23"/>
  <c r="B20" i="23"/>
  <c r="BH20" i="23"/>
  <c r="BG18" i="23"/>
  <c r="A18" i="23"/>
  <c r="B19" i="23"/>
  <c r="BH19" i="23"/>
  <c r="BG17" i="23"/>
  <c r="A17" i="23"/>
  <c r="B18" i="23"/>
  <c r="BH18" i="23"/>
  <c r="BG16" i="23"/>
  <c r="A16" i="23"/>
  <c r="B17" i="23"/>
  <c r="BH17" i="23"/>
  <c r="BG15" i="23"/>
  <c r="A15" i="23"/>
  <c r="B16" i="23"/>
  <c r="BH16" i="23"/>
  <c r="BG14" i="23"/>
  <c r="A14" i="23"/>
  <c r="B15" i="23"/>
  <c r="BH15" i="23"/>
  <c r="BG13" i="23"/>
  <c r="A13" i="23"/>
  <c r="B14" i="23"/>
  <c r="BH14" i="23"/>
  <c r="BG10" i="23"/>
  <c r="BG12" i="23"/>
  <c r="A12" i="23"/>
  <c r="B13" i="23"/>
  <c r="BH13" i="23"/>
  <c r="BG11" i="23"/>
  <c r="A11" i="23"/>
  <c r="B12" i="23"/>
  <c r="BH12" i="23"/>
  <c r="A10" i="23"/>
  <c r="B11" i="23"/>
  <c r="BH11" i="23"/>
  <c r="B10" i="23"/>
  <c r="BH10" i="23"/>
  <c r="BH9" i="23"/>
  <c r="BH8" i="23"/>
  <c r="BH7" i="23"/>
  <c r="BH6" i="23"/>
  <c r="BH5" i="23"/>
  <c r="BG91" i="22"/>
  <c r="A91" i="22"/>
  <c r="BG90" i="22"/>
  <c r="A90" i="22"/>
  <c r="B91" i="22"/>
  <c r="BH91" i="22"/>
  <c r="BG89" i="22"/>
  <c r="A89" i="22"/>
  <c r="BG88" i="22"/>
  <c r="A88" i="22"/>
  <c r="B89" i="22"/>
  <c r="B90" i="22"/>
  <c r="BH90" i="22"/>
  <c r="BH89" i="22"/>
  <c r="BG87" i="22"/>
  <c r="A87" i="22"/>
  <c r="B88" i="22"/>
  <c r="BH88" i="22"/>
  <c r="BG86" i="22"/>
  <c r="A86" i="22"/>
  <c r="B87" i="22"/>
  <c r="BH87" i="22"/>
  <c r="BG85" i="22"/>
  <c r="A85" i="22"/>
  <c r="B86" i="22"/>
  <c r="BH86" i="22"/>
  <c r="BG84" i="22"/>
  <c r="A84" i="22"/>
  <c r="B85" i="22"/>
  <c r="BH85" i="22"/>
  <c r="BG83" i="22"/>
  <c r="A83" i="22"/>
  <c r="B84" i="22"/>
  <c r="BH84" i="22"/>
  <c r="BG82" i="22"/>
  <c r="A82" i="22"/>
  <c r="B83" i="22"/>
  <c r="BH83" i="22"/>
  <c r="BG81" i="22"/>
  <c r="A81" i="22"/>
  <c r="B82" i="22"/>
  <c r="BH82" i="22"/>
  <c r="BG80" i="22"/>
  <c r="A80" i="22"/>
  <c r="B81" i="22"/>
  <c r="BH81" i="22"/>
  <c r="BG79" i="22"/>
  <c r="A79" i="22"/>
  <c r="B80" i="22"/>
  <c r="BH80" i="22"/>
  <c r="BG78" i="22"/>
  <c r="A78" i="22"/>
  <c r="B79" i="22"/>
  <c r="BH79" i="22"/>
  <c r="BG77" i="22"/>
  <c r="A77" i="22"/>
  <c r="BG76" i="22"/>
  <c r="A76" i="22"/>
  <c r="BG75" i="22"/>
  <c r="A75" i="22"/>
  <c r="B76" i="22"/>
  <c r="B77" i="22"/>
  <c r="B78" i="22"/>
  <c r="BH78" i="22"/>
  <c r="BH77" i="22"/>
  <c r="BH76" i="22"/>
  <c r="BG74" i="22"/>
  <c r="A74" i="22"/>
  <c r="B75" i="22"/>
  <c r="BH75" i="22"/>
  <c r="BG73" i="22"/>
  <c r="A73" i="22"/>
  <c r="B74" i="22"/>
  <c r="BH74" i="22"/>
  <c r="BG72" i="22"/>
  <c r="A72" i="22"/>
  <c r="B73" i="22"/>
  <c r="BH73" i="22"/>
  <c r="BG71" i="22"/>
  <c r="A71" i="22"/>
  <c r="B72" i="22"/>
  <c r="BH72" i="22"/>
  <c r="BG70" i="22"/>
  <c r="A70" i="22"/>
  <c r="BG69" i="22"/>
  <c r="A69" i="22"/>
  <c r="B70" i="22"/>
  <c r="B71" i="22"/>
  <c r="BH71" i="22"/>
  <c r="BH70" i="22"/>
  <c r="BG68" i="22"/>
  <c r="A68" i="22"/>
  <c r="B69" i="22"/>
  <c r="BH69" i="22"/>
  <c r="BG67" i="22"/>
  <c r="A67" i="22"/>
  <c r="B68" i="22"/>
  <c r="BH68" i="22"/>
  <c r="BG66" i="22"/>
  <c r="A66" i="22"/>
  <c r="B67" i="22"/>
  <c r="BH67" i="22"/>
  <c r="BG65" i="22"/>
  <c r="A65" i="22"/>
  <c r="B66" i="22"/>
  <c r="BH66" i="22"/>
  <c r="BG64" i="22"/>
  <c r="A64" i="22"/>
  <c r="B65" i="22"/>
  <c r="BH65" i="22"/>
  <c r="BG63" i="22"/>
  <c r="A63" i="22"/>
  <c r="B64" i="22"/>
  <c r="BH64" i="22"/>
  <c r="BG62" i="22"/>
  <c r="A62" i="22"/>
  <c r="B63" i="22"/>
  <c r="BH63" i="22"/>
  <c r="BG61" i="22"/>
  <c r="A61" i="22"/>
  <c r="B62" i="22"/>
  <c r="BH62" i="22"/>
  <c r="BG60" i="22"/>
  <c r="A60" i="22"/>
  <c r="B61" i="22"/>
  <c r="BH61" i="22"/>
  <c r="BG59" i="22"/>
  <c r="A59" i="22"/>
  <c r="B60" i="22"/>
  <c r="BH60" i="22"/>
  <c r="BG58" i="22"/>
  <c r="A58" i="22"/>
  <c r="B59" i="22"/>
  <c r="BH59" i="22"/>
  <c r="BG57" i="22"/>
  <c r="A57" i="22"/>
  <c r="B58" i="22"/>
  <c r="BH58" i="22"/>
  <c r="BG56" i="22"/>
  <c r="A56" i="22"/>
  <c r="B57" i="22"/>
  <c r="BH57" i="22"/>
  <c r="BG55" i="22"/>
  <c r="A55" i="22"/>
  <c r="B56" i="22"/>
  <c r="BH56" i="22"/>
  <c r="BG54" i="22"/>
  <c r="A54" i="22"/>
  <c r="B55" i="22"/>
  <c r="BH55" i="22"/>
  <c r="BG53" i="22"/>
  <c r="A53" i="22"/>
  <c r="B54" i="22"/>
  <c r="BH54" i="22"/>
  <c r="BG52" i="22"/>
  <c r="A52" i="22"/>
  <c r="B53" i="22"/>
  <c r="BH53" i="22"/>
  <c r="BG51" i="22"/>
  <c r="A51" i="22"/>
  <c r="B52" i="22"/>
  <c r="BH52" i="22"/>
  <c r="BG50" i="22"/>
  <c r="A50" i="22"/>
  <c r="B51" i="22"/>
  <c r="BH51" i="22"/>
  <c r="BG49" i="22"/>
  <c r="A49" i="22"/>
  <c r="B50" i="22"/>
  <c r="BH50" i="22"/>
  <c r="BG48" i="22"/>
  <c r="A48" i="22"/>
  <c r="B49" i="22"/>
  <c r="BH49" i="22"/>
  <c r="BG47" i="22"/>
  <c r="A47" i="22"/>
  <c r="B48" i="22"/>
  <c r="BH48" i="22"/>
  <c r="BG46" i="22"/>
  <c r="A46" i="22"/>
  <c r="B47" i="22"/>
  <c r="BH47" i="22"/>
  <c r="BG45" i="22"/>
  <c r="A45" i="22"/>
  <c r="B46" i="22"/>
  <c r="BH46" i="22"/>
  <c r="BG44" i="22"/>
  <c r="A44" i="22"/>
  <c r="B45" i="22"/>
  <c r="BH45" i="22"/>
  <c r="BG43" i="22"/>
  <c r="A43" i="22"/>
  <c r="B44" i="22"/>
  <c r="BH44" i="22"/>
  <c r="BG42" i="22"/>
  <c r="A42" i="22"/>
  <c r="B43" i="22"/>
  <c r="BH43" i="22"/>
  <c r="BG41" i="22"/>
  <c r="A41" i="22"/>
  <c r="B42" i="22"/>
  <c r="BH42" i="22"/>
  <c r="BG40" i="22"/>
  <c r="A40" i="22"/>
  <c r="B41" i="22"/>
  <c r="BH41" i="22"/>
  <c r="BG39" i="22"/>
  <c r="A39" i="22"/>
  <c r="B40" i="22"/>
  <c r="BH40" i="22"/>
  <c r="BG38" i="22"/>
  <c r="A38" i="22"/>
  <c r="B39" i="22"/>
  <c r="BH39" i="22"/>
  <c r="BG36" i="22"/>
  <c r="BG37" i="22"/>
  <c r="A37" i="22"/>
  <c r="B38" i="22"/>
  <c r="BH38" i="22"/>
  <c r="BG35" i="22"/>
  <c r="A36" i="22"/>
  <c r="B37" i="22"/>
  <c r="BH37" i="22"/>
  <c r="BG34" i="22"/>
  <c r="A35" i="22"/>
  <c r="B36" i="22"/>
  <c r="BH36" i="22"/>
  <c r="A34" i="22"/>
  <c r="B35" i="22"/>
  <c r="BH35" i="22"/>
  <c r="BG33" i="22"/>
  <c r="A33" i="22"/>
  <c r="B34" i="22"/>
  <c r="BH34" i="22"/>
  <c r="BG32" i="22"/>
  <c r="A32" i="22"/>
  <c r="B33" i="22"/>
  <c r="BH33" i="22"/>
  <c r="BG31" i="22"/>
  <c r="A31" i="22"/>
  <c r="B32" i="22"/>
  <c r="BH32" i="22"/>
  <c r="BG30" i="22"/>
  <c r="A30" i="22"/>
  <c r="B31" i="22"/>
  <c r="BH31" i="22"/>
  <c r="BG29" i="22"/>
  <c r="A29" i="22"/>
  <c r="B30" i="22"/>
  <c r="BH30" i="22"/>
  <c r="BG28" i="22"/>
  <c r="A28" i="22"/>
  <c r="B29" i="22"/>
  <c r="BH29" i="22"/>
  <c r="BG26" i="22"/>
  <c r="BG27" i="22"/>
  <c r="A27" i="22"/>
  <c r="B28" i="22"/>
  <c r="BH28" i="22"/>
  <c r="BG25" i="22"/>
  <c r="A26" i="22"/>
  <c r="B27" i="22"/>
  <c r="BH27" i="22"/>
  <c r="BG15" i="22"/>
  <c r="A25" i="22"/>
  <c r="B26" i="22"/>
  <c r="BH26" i="22"/>
  <c r="BG14" i="22"/>
  <c r="BG24" i="22"/>
  <c r="A24" i="22"/>
  <c r="B25" i="22"/>
  <c r="BH25" i="22"/>
  <c r="BG23" i="22"/>
  <c r="A23" i="22"/>
  <c r="B24" i="22"/>
  <c r="BH24" i="22"/>
  <c r="BG22" i="22"/>
  <c r="A22" i="22"/>
  <c r="B23" i="22"/>
  <c r="BH23" i="22"/>
  <c r="BG20" i="22"/>
  <c r="BG21" i="22"/>
  <c r="A21" i="22"/>
  <c r="B22" i="22"/>
  <c r="BH22" i="22"/>
  <c r="A20" i="22"/>
  <c r="B21" i="22"/>
  <c r="BH21" i="22"/>
  <c r="BG19" i="22"/>
  <c r="A19" i="22"/>
  <c r="B20" i="22"/>
  <c r="BH20" i="22"/>
  <c r="BG18" i="22"/>
  <c r="A18" i="22"/>
  <c r="B19" i="22"/>
  <c r="BH19" i="22"/>
  <c r="BG17" i="22"/>
  <c r="A17" i="22"/>
  <c r="B18" i="22"/>
  <c r="BH18" i="22"/>
  <c r="BG16" i="22"/>
  <c r="A16" i="22"/>
  <c r="B17" i="22"/>
  <c r="BH17" i="22"/>
  <c r="A15" i="22"/>
  <c r="B16" i="22"/>
  <c r="BH16" i="22"/>
  <c r="A14" i="22"/>
  <c r="B15" i="22"/>
  <c r="BH15" i="22"/>
  <c r="BG13" i="22"/>
  <c r="A13" i="22"/>
  <c r="B14" i="22"/>
  <c r="BH14" i="22"/>
  <c r="BG12" i="22"/>
  <c r="A12" i="22"/>
  <c r="B13" i="22"/>
  <c r="BH13" i="22"/>
  <c r="BG10" i="22"/>
  <c r="BG11" i="22"/>
  <c r="A11" i="22"/>
  <c r="B12" i="22"/>
  <c r="BH12" i="22"/>
  <c r="A10" i="22"/>
  <c r="B11" i="22"/>
  <c r="BH11" i="22"/>
  <c r="B10" i="22"/>
  <c r="BH10" i="22"/>
  <c r="BH9" i="22"/>
  <c r="BH8" i="22"/>
  <c r="BH7" i="22"/>
  <c r="BH6" i="22"/>
  <c r="BH5" i="22"/>
  <c r="BG12" i="21"/>
  <c r="A12" i="21"/>
  <c r="BG11" i="21"/>
  <c r="A11" i="21"/>
  <c r="B12" i="21"/>
  <c r="BH12" i="21"/>
  <c r="BG10" i="21"/>
  <c r="A10" i="21"/>
  <c r="B11" i="21"/>
  <c r="BH11" i="21"/>
  <c r="B10" i="21"/>
  <c r="BH10" i="21"/>
  <c r="BH9" i="21"/>
  <c r="BH8" i="21"/>
  <c r="BH7" i="21"/>
  <c r="BH6" i="21"/>
  <c r="BH5" i="21"/>
</calcChain>
</file>

<file path=xl/connections.xml><?xml version="1.0" encoding="utf-8"?>
<connections xmlns="http://schemas.openxmlformats.org/spreadsheetml/2006/main">
  <connection id="1" sourceFile="D:\Data\NEFA\NEFA.accdb" keepAlive="1" name="NEFA" type="5" refreshedVersion="5" background="1" saveData="1">
    <dbPr connection="Provider=Microsoft.ACE.OLEDB.12.0;User ID=Admin;Data Source=D:\Data\NEFA\NEF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rosstabData" commandType="3"/>
  </connection>
</connections>
</file>

<file path=xl/sharedStrings.xml><?xml version="1.0" encoding="utf-8"?>
<sst xmlns="http://schemas.openxmlformats.org/spreadsheetml/2006/main" count="12790" uniqueCount="628">
  <si>
    <t>Player</t>
  </si>
  <si>
    <t>EventName</t>
  </si>
  <si>
    <t>Division</t>
  </si>
  <si>
    <t>Place</t>
  </si>
  <si>
    <t>DivID</t>
  </si>
  <si>
    <t>Description</t>
  </si>
  <si>
    <t>NEFA_Points</t>
  </si>
  <si>
    <t>EventDate</t>
  </si>
  <si>
    <t>NEFA</t>
  </si>
  <si>
    <t>Pro Grandmaster</t>
  </si>
  <si>
    <t>Pro Master</t>
  </si>
  <si>
    <t>Pro Open</t>
  </si>
  <si>
    <t>Row Labels</t>
  </si>
  <si>
    <t>Grand Total</t>
  </si>
  <si>
    <t>Column Labels</t>
  </si>
  <si>
    <t>Sum of NEFA_Points</t>
  </si>
  <si>
    <t>AM - Advanced</t>
  </si>
  <si>
    <t>AM - Intermediate</t>
  </si>
  <si>
    <t>AM - Recreational</t>
  </si>
  <si>
    <t>AM - Master</t>
  </si>
  <si>
    <t>AM - Grandmaster</t>
  </si>
  <si>
    <t>View All</t>
  </si>
  <si>
    <t>c</t>
  </si>
  <si>
    <t>TOP 5 Summary</t>
  </si>
  <si>
    <t>Refresh Data Sheet</t>
  </si>
  <si>
    <t>Refresh Pivot Tables</t>
  </si>
  <si>
    <t>Update FPO</t>
  </si>
  <si>
    <t>Update MPO</t>
  </si>
  <si>
    <t>Update MPM</t>
  </si>
  <si>
    <t>Update MPG</t>
  </si>
  <si>
    <t>Update FA1</t>
  </si>
  <si>
    <t>Update FA2</t>
  </si>
  <si>
    <t>Update MA1</t>
  </si>
  <si>
    <t>Update MA2</t>
  </si>
  <si>
    <t>Update MA3</t>
  </si>
  <si>
    <t>Update MM1</t>
  </si>
  <si>
    <t>Update MG1</t>
  </si>
  <si>
    <t>Update Top5</t>
  </si>
  <si>
    <t>þ</t>
  </si>
  <si>
    <t>Update MJ1</t>
  </si>
  <si>
    <t>AM - Juniors</t>
  </si>
  <si>
    <t>(blank)</t>
  </si>
  <si>
    <t>Kisco Ice Bowl</t>
  </si>
  <si>
    <t>MPO</t>
  </si>
  <si>
    <t>Joe Golfer (0)</t>
  </si>
  <si>
    <t>Steve Brinster (689)</t>
  </si>
  <si>
    <t>Bobby Cowperthwait (698)</t>
  </si>
  <si>
    <t>Abel Rodrigues (1160)</t>
  </si>
  <si>
    <t>Scott Howard (664)</t>
  </si>
  <si>
    <t>Ned Eisenberg (1768)</t>
  </si>
  <si>
    <t>MPM</t>
  </si>
  <si>
    <t>Jeff Wiechowski (1112)</t>
  </si>
  <si>
    <t>MPG</t>
  </si>
  <si>
    <t>Joshua Polur (478)</t>
  </si>
  <si>
    <t>Rick Williams (4)</t>
  </si>
  <si>
    <t>FPO</t>
  </si>
  <si>
    <t>Pro Women Open</t>
  </si>
  <si>
    <t>MA1</t>
  </si>
  <si>
    <t>Am Advanced</t>
  </si>
  <si>
    <t>Jeffrey Sullivan (1779)</t>
  </si>
  <si>
    <t>MA2</t>
  </si>
  <si>
    <t>Am Intermediate</t>
  </si>
  <si>
    <t>Braxton Showalter (1697)</t>
  </si>
  <si>
    <t>David Meyer (1814)</t>
  </si>
  <si>
    <t>MA3</t>
  </si>
  <si>
    <t>Am Recreational</t>
  </si>
  <si>
    <t>MM1</t>
  </si>
  <si>
    <t>Am Master</t>
  </si>
  <si>
    <t>Kenji Cline (1163)</t>
  </si>
  <si>
    <t>Jack Bradley (1527)</t>
  </si>
  <si>
    <t>MG1</t>
  </si>
  <si>
    <t>Am Grandmaster</t>
  </si>
  <si>
    <t>FA1</t>
  </si>
  <si>
    <t>Am Women Advanced</t>
  </si>
  <si>
    <t>FA2</t>
  </si>
  <si>
    <t>Am Women Intermediate</t>
  </si>
  <si>
    <t>MJ1</t>
  </si>
  <si>
    <t>Am Juniors &lt;20</t>
  </si>
  <si>
    <t>Rank</t>
  </si>
  <si>
    <t>Player(NEFA)</t>
  </si>
  <si>
    <t>TOP 5 Total</t>
  </si>
  <si>
    <t>AM Women Advanced</t>
  </si>
  <si>
    <t>AM Women Intermediate</t>
  </si>
  <si>
    <t>AM Advanced</t>
  </si>
  <si>
    <t>AM Intermediate</t>
  </si>
  <si>
    <t>AM Recreational</t>
  </si>
  <si>
    <t>AM Master</t>
  </si>
  <si>
    <t>AM Grandmaster</t>
  </si>
  <si>
    <t>AM Juniors</t>
  </si>
  <si>
    <t>Travis Bushore (1938)</t>
  </si>
  <si>
    <t>Kevin Habicht (1823)</t>
  </si>
  <si>
    <t>Norman Peterson (1940)</t>
  </si>
  <si>
    <t>Craig Abbott (849)</t>
  </si>
  <si>
    <t>Marvin Manolo (1369)</t>
  </si>
  <si>
    <t>Sean Meyer (1689)</t>
  </si>
  <si>
    <t>Women - Pro Open</t>
  </si>
  <si>
    <t>Women -AM Advanced</t>
  </si>
  <si>
    <t>Women - AM Intermediate</t>
  </si>
  <si>
    <t>Kevin Lane (1848)</t>
  </si>
  <si>
    <t>Glenn Richard Jr. (1676)</t>
  </si>
  <si>
    <t>Brad Dahle (2011)</t>
  </si>
  <si>
    <t>Ernest Motton (1686)</t>
  </si>
  <si>
    <t>Harrison Lehmann (2004)</t>
  </si>
  <si>
    <t>Ian Jarvis (2025)</t>
  </si>
  <si>
    <t>Joseph Gaspardi (1651)</t>
  </si>
  <si>
    <t>Craig Henniger (2014)</t>
  </si>
  <si>
    <t>Michael Chadwick (2020)</t>
  </si>
  <si>
    <t>Joseph Gesick (1899)</t>
  </si>
  <si>
    <t>Craig Laches (2018)</t>
  </si>
  <si>
    <t>Eric Molano (1760)</t>
  </si>
  <si>
    <t>Jonathan Dunlap (1417)</t>
  </si>
  <si>
    <t>David Kimmelman (2026)</t>
  </si>
  <si>
    <t>Top 5 per Division</t>
  </si>
  <si>
    <t>Pro Women</t>
  </si>
  <si>
    <t>CranburyParkIB</t>
  </si>
  <si>
    <t>Craig Cutler (656)</t>
  </si>
  <si>
    <t>Sean Healy (1086)</t>
  </si>
  <si>
    <t>Michael Dussault (151)</t>
  </si>
  <si>
    <t>Doug Callaghan (1401)</t>
  </si>
  <si>
    <t>MPS</t>
  </si>
  <si>
    <t>Pro Sr.Grandmaster</t>
  </si>
  <si>
    <t>Nick Novia (1720)</t>
  </si>
  <si>
    <t>Jasan LaSasso (1990)</t>
  </si>
  <si>
    <t>James Scanlon (1885)</t>
  </si>
  <si>
    <t>Mike Axline (1825)</t>
  </si>
  <si>
    <t>Richard Dore (2030)</t>
  </si>
  <si>
    <t>Tyler Gardner (2002)</t>
  </si>
  <si>
    <t>Bob Pallace (1734)</t>
  </si>
  <si>
    <t>Christopher Rothkugel (1957)</t>
  </si>
  <si>
    <t>Lawrence Pastor (2027)</t>
  </si>
  <si>
    <t>Joshua Archambault (1771)</t>
  </si>
  <si>
    <t>Jaimen Hume (2075)</t>
  </si>
  <si>
    <t>John Birkrem (1061)</t>
  </si>
  <si>
    <t>Kisco</t>
  </si>
  <si>
    <t>Cranbury</t>
  </si>
  <si>
    <t>FDR Freeze Fest</t>
  </si>
  <si>
    <t>Keith McCormack (2084)</t>
  </si>
  <si>
    <t>Eric Mowry (2015)</t>
  </si>
  <si>
    <t>Kyle Young (2034)</t>
  </si>
  <si>
    <t>Thomas Bergmann (2082)</t>
  </si>
  <si>
    <t>Joe Sgaglione (2012)</t>
  </si>
  <si>
    <t>Raymond Albino (2035)</t>
  </si>
  <si>
    <t>Eric Berlent (2078)</t>
  </si>
  <si>
    <t>David Gross (2083)</t>
  </si>
  <si>
    <t>Pat Keenan (2076)</t>
  </si>
  <si>
    <t>Peter Stegemeyer (2079)</t>
  </si>
  <si>
    <t>Jessica LaSasso (2039)</t>
  </si>
  <si>
    <t>FDR FF</t>
  </si>
  <si>
    <t>Vineyard Social</t>
  </si>
  <si>
    <t>Ian Warner (1916)</t>
  </si>
  <si>
    <t>Timothy Walsh (248)</t>
  </si>
  <si>
    <t>Gary Cyr (595)</t>
  </si>
  <si>
    <t>Jim Wills (951)</t>
  </si>
  <si>
    <t>Jim Bailey (2047)</t>
  </si>
  <si>
    <t>Marky Chapalonis (2008)</t>
  </si>
  <si>
    <t>John Buonsanto (1632)</t>
  </si>
  <si>
    <t>Matthew Sroka (721)</t>
  </si>
  <si>
    <t>Alex Maloney (1858)</t>
  </si>
  <si>
    <t>Sandy Redd (1098)</t>
  </si>
  <si>
    <t>Phil Vilmorin (495)</t>
  </si>
  <si>
    <t>Taylor Maslowski (1565)</t>
  </si>
  <si>
    <t>John Tserpes (934)</t>
  </si>
  <si>
    <t>Jake Gifford (1352)</t>
  </si>
  <si>
    <t>John Mucciarone (723)</t>
  </si>
  <si>
    <t>Chris Grazioso (1503)</t>
  </si>
  <si>
    <t>Bob Kulchuk (1534)</t>
  </si>
  <si>
    <t>Ashley Toomey (1867)</t>
  </si>
  <si>
    <t>Tony Ruschioni (1412)</t>
  </si>
  <si>
    <t>Cam Rose (1815)</t>
  </si>
  <si>
    <t>Tim Cronin (2055)</t>
  </si>
  <si>
    <t>Josh Gibson (1624)</t>
  </si>
  <si>
    <t>Anthony Cavalieri (1965)</t>
  </si>
  <si>
    <t>Jesse Richardson (2073)</t>
  </si>
  <si>
    <t>Thomas Pilling (2007)</t>
  </si>
  <si>
    <t>Richard Holdgate (1909)</t>
  </si>
  <si>
    <t>Ken Niu (767)</t>
  </si>
  <si>
    <t>Chris Mattson (1777)</t>
  </si>
  <si>
    <t>Eric Wilson (2021)</t>
  </si>
  <si>
    <t>D Matthew Brown (2046)</t>
  </si>
  <si>
    <t>Lee Chiang (1710)</t>
  </si>
  <si>
    <t>Matthew Morris (1696)</t>
  </si>
  <si>
    <t>Nicholas Vasques (1950)</t>
  </si>
  <si>
    <t>Chuck Edman (1594)</t>
  </si>
  <si>
    <t>Joshua Valerio (1964)</t>
  </si>
  <si>
    <t>Jonathan Cattel (1925)</t>
  </si>
  <si>
    <t>Matt Notkin (1926)</t>
  </si>
  <si>
    <t>Matt Kisil (2001)</t>
  </si>
  <si>
    <t>Erik Lindgren (1862)</t>
  </si>
  <si>
    <t>Robert Penney (1515)</t>
  </si>
  <si>
    <t>Meadow Hartwell (1998)</t>
  </si>
  <si>
    <t>Jenilee Desrosiers (1273)</t>
  </si>
  <si>
    <t>Kelly Jenkins (1978)</t>
  </si>
  <si>
    <t>Social</t>
  </si>
  <si>
    <t>HillYeah3</t>
  </si>
  <si>
    <t>Samuel Henderson (1726)</t>
  </si>
  <si>
    <t>Rob Belanger (1742)</t>
  </si>
  <si>
    <t>Mat Ladroga (1678)</t>
  </si>
  <si>
    <t>Daniel Marcus (520)</t>
  </si>
  <si>
    <t>Peter Nevius (979)</t>
  </si>
  <si>
    <t>Bill Bertera (1647)</t>
  </si>
  <si>
    <t>Marc Duci (1756)</t>
  </si>
  <si>
    <t>Peter Bean (1496)</t>
  </si>
  <si>
    <t>Justin Duncan (1984)</t>
  </si>
  <si>
    <t>Paul Jones (2066)</t>
  </si>
  <si>
    <t>Aaron Kaczowka (1757)</t>
  </si>
  <si>
    <t>Mike Hladick (1919)</t>
  </si>
  <si>
    <t>Robert Durant (1683)</t>
  </si>
  <si>
    <t>Luke Adolph (1114)</t>
  </si>
  <si>
    <t>Wallace Holmes (1764)</t>
  </si>
  <si>
    <t>Jaxon Sheehy (1434)</t>
  </si>
  <si>
    <t>Sean McCabe (1677)</t>
  </si>
  <si>
    <t>Sam Gaddes (1993)</t>
  </si>
  <si>
    <t>Michael Rogan (1719)</t>
  </si>
  <si>
    <t>Ryan Shevlin (1962)</t>
  </si>
  <si>
    <t>Nick Erickson (1889)</t>
  </si>
  <si>
    <t>Ryan Goodwin (2028)</t>
  </si>
  <si>
    <t>Jared Reincke (2031)</t>
  </si>
  <si>
    <t>Greg Babineau (2048)</t>
  </si>
  <si>
    <t>Rich Spinale (2069)</t>
  </si>
  <si>
    <t>Brandon Doster (2032)</t>
  </si>
  <si>
    <t>Ben Moulton (2061)</t>
  </si>
  <si>
    <t>Dan Moulton (2068)</t>
  </si>
  <si>
    <t>Anthony Frongillo (2071)</t>
  </si>
  <si>
    <t>Don Tucker (2070)</t>
  </si>
  <si>
    <t>Troy Dietrich (1322)</t>
  </si>
  <si>
    <t>Rob Walker (670)</t>
  </si>
  <si>
    <t>Dean Onners (1780)</t>
  </si>
  <si>
    <t>Dave Mullett (1816)</t>
  </si>
  <si>
    <t>John Rodenhizer (1328)</t>
  </si>
  <si>
    <t>Jacklyn Bogan (1870)</t>
  </si>
  <si>
    <t>Eleanor Poore (1997)</t>
  </si>
  <si>
    <t>Kathryn Gray (1952)</t>
  </si>
  <si>
    <t>Kim Krieser (1903)</t>
  </si>
  <si>
    <t>DownBeaconPath</t>
  </si>
  <si>
    <t>April Showers</t>
  </si>
  <si>
    <t>Tim Jiardini (912)</t>
  </si>
  <si>
    <t>Andy Allen (1356)</t>
  </si>
  <si>
    <t>Greg Kurtz (914)</t>
  </si>
  <si>
    <t>Dominic Sallee (2040)</t>
  </si>
  <si>
    <t>Nate Davis (2016)</t>
  </si>
  <si>
    <t>Ryan Dery (2092)</t>
  </si>
  <si>
    <t>Andrew Powell (1133)</t>
  </si>
  <si>
    <t>Randy Goodie (2074)</t>
  </si>
  <si>
    <t>Mark Stryker (2013)</t>
  </si>
  <si>
    <t>James Sicard (1737)</t>
  </si>
  <si>
    <t>Kat Chiacchia (1989)</t>
  </si>
  <si>
    <t>Beacon</t>
  </si>
  <si>
    <t>Showers</t>
  </si>
  <si>
    <t>Jeremy Kozinski (1934)</t>
  </si>
  <si>
    <t>Eric Kretschmar (1453)</t>
  </si>
  <si>
    <t>Ryan Kasprzycki (1733)</t>
  </si>
  <si>
    <t>Thomas Mielke (1966)</t>
  </si>
  <si>
    <t>Timothy DeSouza (2087)</t>
  </si>
  <si>
    <t>Harris Reid (2086)</t>
  </si>
  <si>
    <t>Jeffrey Spring (1259)</t>
  </si>
  <si>
    <t>CrossFarmsOpen</t>
  </si>
  <si>
    <t>mpo</t>
  </si>
  <si>
    <t>Jay Nourse (1598)</t>
  </si>
  <si>
    <t>Josh Connell (465)</t>
  </si>
  <si>
    <t>Chris Collette (2024)</t>
  </si>
  <si>
    <t>mpm</t>
  </si>
  <si>
    <t>Keith Baribeault (747)</t>
  </si>
  <si>
    <t>Keith Clark (1411)</t>
  </si>
  <si>
    <t>Josh Pendleton (2080)</t>
  </si>
  <si>
    <t>ma1</t>
  </si>
  <si>
    <t>Brad Ayotte (1416)</t>
  </si>
  <si>
    <t>Marc Sabota (2057)</t>
  </si>
  <si>
    <t>Brian Carter (1345)</t>
  </si>
  <si>
    <t>Eric Spring (1812)</t>
  </si>
  <si>
    <t>Chase Bennett (1794)</t>
  </si>
  <si>
    <t>Sean Konover (2017)</t>
  </si>
  <si>
    <t>Greg McWilliams (1819)</t>
  </si>
  <si>
    <t>ma2</t>
  </si>
  <si>
    <t>Joshua Hart (1942)</t>
  </si>
  <si>
    <t>Alex Weisheit (1839)</t>
  </si>
  <si>
    <t>Paul Adorno (2089)</t>
  </si>
  <si>
    <t>Robert Gross (1838)</t>
  </si>
  <si>
    <t>Adam Hassett (1803)</t>
  </si>
  <si>
    <t>Will Plein (1761)</t>
  </si>
  <si>
    <t>ma3</t>
  </si>
  <si>
    <t>Randy Pavel (1935)</t>
  </si>
  <si>
    <t>mm1</t>
  </si>
  <si>
    <t>Bryan Kynard (1644)</t>
  </si>
  <si>
    <t>Jeff Prendergast (429)</t>
  </si>
  <si>
    <t>Seth Hermanson (1951)</t>
  </si>
  <si>
    <t>mg1</t>
  </si>
  <si>
    <t>Michael Ellis (1116)</t>
  </si>
  <si>
    <t>Michael Morin (766)</t>
  </si>
  <si>
    <t>Bill Dunne (1016)</t>
  </si>
  <si>
    <t>Paul Rashaw (1005)</t>
  </si>
  <si>
    <t>fa2</t>
  </si>
  <si>
    <t>Sherri Smith (2077)</t>
  </si>
  <si>
    <t>Jessica Archambault (2006)</t>
  </si>
  <si>
    <t>AmesburyPines20</t>
  </si>
  <si>
    <t>Ryan Sullivan (1895)</t>
  </si>
  <si>
    <t>Jerel Davis (264)</t>
  </si>
  <si>
    <t>Mark Valis (1245)</t>
  </si>
  <si>
    <t>Matt DeAngelis (833)</t>
  </si>
  <si>
    <t>Pete Charron (1358)</t>
  </si>
  <si>
    <t>Jeff Fleury (1477)</t>
  </si>
  <si>
    <t>Paul Couture (1454)</t>
  </si>
  <si>
    <t>Matt Stroika (456)</t>
  </si>
  <si>
    <t>Jason Powers (809)</t>
  </si>
  <si>
    <t>Mike D. Andrews (781)</t>
  </si>
  <si>
    <t>Rich Reilly (597)</t>
  </si>
  <si>
    <t>Bill MacWilliams (12)</t>
  </si>
  <si>
    <t>Bradley Arnall (374)</t>
  </si>
  <si>
    <t>Ira Divoll (1518)</t>
  </si>
  <si>
    <t>David Campbell (1773)</t>
  </si>
  <si>
    <t>Travis Brougham (1172)</t>
  </si>
  <si>
    <t>Mathew Estey (1955)</t>
  </si>
  <si>
    <t>Franklin Sullivan (1945)</t>
  </si>
  <si>
    <t>Trevor Scanlon (1995)</t>
  </si>
  <si>
    <t>Timothy Meehan (1717)</t>
  </si>
  <si>
    <t>Nate Spear (1435)</t>
  </si>
  <si>
    <t>Julie Ferdella (1670)</t>
  </si>
  <si>
    <t>Carli Bennett (1972)</t>
  </si>
  <si>
    <t>Nicole Dalton (1820)</t>
  </si>
  <si>
    <t>BUC StopsHere</t>
  </si>
  <si>
    <t>John Williston (1286)</t>
  </si>
  <si>
    <t>Jasin Bayer (868)</t>
  </si>
  <si>
    <t>Stephen Ditter (153)</t>
  </si>
  <si>
    <t>Bill Bureau (257)</t>
  </si>
  <si>
    <t>Danny White (1590)</t>
  </si>
  <si>
    <t>Jason Southwick (5)</t>
  </si>
  <si>
    <t>Tee J Barber (325)</t>
  </si>
  <si>
    <t>Kristi Bayer (957)</t>
  </si>
  <si>
    <t>Matt Mourovic (1615)</t>
  </si>
  <si>
    <t>Adam Jaworski (2043)</t>
  </si>
  <si>
    <t>Sean Belanger (1713)</t>
  </si>
  <si>
    <t>Jason Michael (1918)</t>
  </si>
  <si>
    <t>Patrick DiCaprio (1694)</t>
  </si>
  <si>
    <t>Ryan Minkle (1691)</t>
  </si>
  <si>
    <t>Greg Cellilli (1494)</t>
  </si>
  <si>
    <t>Jason Charpentier (2085)</t>
  </si>
  <si>
    <t>Jaime Perron (846)</t>
  </si>
  <si>
    <t>EasternMAChamps</t>
  </si>
  <si>
    <t>HillYeah</t>
  </si>
  <si>
    <t>Cross</t>
  </si>
  <si>
    <t>APO</t>
  </si>
  <si>
    <t>BUC</t>
  </si>
  <si>
    <t>Travis Milem (1743)</t>
  </si>
  <si>
    <t>Michael Mattioli (296)</t>
  </si>
  <si>
    <t>Wendy Boutin (1198)</t>
  </si>
  <si>
    <t>Mighty Gaw IX</t>
  </si>
  <si>
    <t>Jason Hannigan (2108)</t>
  </si>
  <si>
    <t>Greg Sciame (2029)</t>
  </si>
  <si>
    <t>GAW</t>
  </si>
  <si>
    <t>PioneerValley</t>
  </si>
  <si>
    <t>Pioneer</t>
  </si>
  <si>
    <t>James Reinhold (1367)</t>
  </si>
  <si>
    <t>Steve Hartwell (3)</t>
  </si>
  <si>
    <t>Joy Hartwell (14)</t>
  </si>
  <si>
    <t>Henry Ebinger (1994)</t>
  </si>
  <si>
    <t>John Rogers (1910)</t>
  </si>
  <si>
    <t>Steven Tousignant (1659)</t>
  </si>
  <si>
    <t>Mike Phaneuf (2054)</t>
  </si>
  <si>
    <t>Adam Stearns (1781)</t>
  </si>
  <si>
    <t>Jarrett Austin (1949)</t>
  </si>
  <si>
    <t>Brian Betit (1991)</t>
  </si>
  <si>
    <t>Christy Betit (1992)</t>
  </si>
  <si>
    <t>Emass</t>
  </si>
  <si>
    <t>Shaun LaForce (865)</t>
  </si>
  <si>
    <t>Micah Franzman (1735)</t>
  </si>
  <si>
    <t>Sap Bucket XII</t>
  </si>
  <si>
    <t>Travis Connolly (2003)</t>
  </si>
  <si>
    <t>Michael Habets (2107)</t>
  </si>
  <si>
    <t>David Frothingham (901)</t>
  </si>
  <si>
    <t>Pete Hess (902)</t>
  </si>
  <si>
    <t>Jeremy Becker (1526)</t>
  </si>
  <si>
    <t>Emmett Cosgrove (2104)</t>
  </si>
  <si>
    <t>Anne Lewis (995)</t>
  </si>
  <si>
    <t>George Brown (2099)</t>
  </si>
  <si>
    <t>John Sudarsky (2081)</t>
  </si>
  <si>
    <t>Gary Whalen (2106)</t>
  </si>
  <si>
    <t>Dacey Classic 1</t>
  </si>
  <si>
    <t>SapBucket</t>
  </si>
  <si>
    <t>David Moore (1728)</t>
  </si>
  <si>
    <t>Mjr Lufbery Mem</t>
  </si>
  <si>
    <t>Robert Massores (1927)</t>
  </si>
  <si>
    <t>Timothy Smith (574)</t>
  </si>
  <si>
    <t>Chris Dierkens (2088)</t>
  </si>
  <si>
    <t>Tully Tournament</t>
  </si>
  <si>
    <t>David Jenkins (1473)</t>
  </si>
  <si>
    <t>Kyle Moriarty (1430)</t>
  </si>
  <si>
    <t>Joe Michalowski (1883)</t>
  </si>
  <si>
    <t>Douglas Churchill (1645)</t>
  </si>
  <si>
    <t>Bryan Lake (1981)</t>
  </si>
  <si>
    <t>Matthew Wakemen (2096)</t>
  </si>
  <si>
    <t>Magnus Johannsson (1380)</t>
  </si>
  <si>
    <t>Bradley Thane (1521)</t>
  </si>
  <si>
    <t>Karl Molitoris (732)</t>
  </si>
  <si>
    <t>Keith Burtt (952)</t>
  </si>
  <si>
    <t>Chris Young (1329)</t>
  </si>
  <si>
    <t>Eric Woyden (2102)</t>
  </si>
  <si>
    <t>Matthew Livermore (784)</t>
  </si>
  <si>
    <t>Sean Patrick (1948)</t>
  </si>
  <si>
    <t>Michael Golin (2110)</t>
  </si>
  <si>
    <t>Chris Calmeiro (2091)</t>
  </si>
  <si>
    <t>Steve Clark (2038)</t>
  </si>
  <si>
    <t>Kenny Heitz (1987)</t>
  </si>
  <si>
    <t>David Pazmino (2100)</t>
  </si>
  <si>
    <t>MJ2</t>
  </si>
  <si>
    <t>Am Juniors &lt;17</t>
  </si>
  <si>
    <t>Oliver Pazmino (2101)</t>
  </si>
  <si>
    <t>Dacey</t>
  </si>
  <si>
    <t>LastDays</t>
  </si>
  <si>
    <t>BRO</t>
  </si>
  <si>
    <t>Lufbery</t>
  </si>
  <si>
    <t>Tully</t>
  </si>
  <si>
    <t>Black Falls</t>
  </si>
  <si>
    <t>Borderland SpringFling</t>
  </si>
  <si>
    <t>Dragan Classic</t>
  </si>
  <si>
    <t>Drew Smith (313)</t>
  </si>
  <si>
    <t>Alicia Villnave (2058)</t>
  </si>
  <si>
    <t>Nyles Johnson (1475)</t>
  </si>
  <si>
    <t>Dragan</t>
  </si>
  <si>
    <t>BlackFalls</t>
  </si>
  <si>
    <t>Breakin' Chains</t>
  </si>
  <si>
    <t>Michelle Smith (1663)</t>
  </si>
  <si>
    <t>Breakin</t>
  </si>
  <si>
    <t>Joshua Rappeport (1181)</t>
  </si>
  <si>
    <t>Chris Wentzell (2114)</t>
  </si>
  <si>
    <t>Mark Stegelmann (1999)</t>
  </si>
  <si>
    <t>John Giampapa (1293)</t>
  </si>
  <si>
    <t>Peter Violet (1122)</t>
  </si>
  <si>
    <t>Eric Nadeau (2093)</t>
  </si>
  <si>
    <t>Brendan Kaisershot (2109)</t>
  </si>
  <si>
    <t>Heather Stebenne (2118)</t>
  </si>
  <si>
    <t>Bryan Kilmer (2116)</t>
  </si>
  <si>
    <t>William Cox (2111)</t>
  </si>
  <si>
    <t>Stephen Venable (1074)</t>
  </si>
  <si>
    <t>Bill Bruce (2115)</t>
  </si>
  <si>
    <t>Borderland</t>
  </si>
  <si>
    <t>Chris Sherwin (810)</t>
  </si>
  <si>
    <t>Tim Tadlock (1793)</t>
  </si>
  <si>
    <t>FPG</t>
  </si>
  <si>
    <t>Pro Women Grandmaster</t>
  </si>
  <si>
    <t>Bob Tuttle (2062)</t>
  </si>
  <si>
    <t>28 Chain Salute</t>
  </si>
  <si>
    <t>Devon LaBelle (1900)</t>
  </si>
  <si>
    <t>Frank Strauss (1354)</t>
  </si>
  <si>
    <t>Kenneth Gary (1157)</t>
  </si>
  <si>
    <t>Christopher Pickering (2067)</t>
  </si>
  <si>
    <t>Jim Bobka (832)</t>
  </si>
  <si>
    <t>Dave Stidham Mem</t>
  </si>
  <si>
    <t>J-Park Jammer</t>
  </si>
  <si>
    <t>Earl Steenburg (1876)</t>
  </si>
  <si>
    <t>Long Island Open</t>
  </si>
  <si>
    <t>Gnomes Challenge</t>
  </si>
  <si>
    <t>28Chains</t>
  </si>
  <si>
    <t>DSM</t>
  </si>
  <si>
    <t>Jammer</t>
  </si>
  <si>
    <t>LIO</t>
  </si>
  <si>
    <t>Gnomes</t>
  </si>
  <si>
    <t>01-Kisco Ice Bowl</t>
  </si>
  <si>
    <t>02-CranburyParkIB</t>
  </si>
  <si>
    <t>03-FDR Freeze Fest</t>
  </si>
  <si>
    <t>04-Vineyard Social</t>
  </si>
  <si>
    <t>05-HillYeah3</t>
  </si>
  <si>
    <t>06-DownBeaconPath</t>
  </si>
  <si>
    <t>07-April Showers</t>
  </si>
  <si>
    <t>08-CrossFarmsOpen</t>
  </si>
  <si>
    <t>09-BUC StopsHere</t>
  </si>
  <si>
    <t>10-AmesburyPines20</t>
  </si>
  <si>
    <t>11-EasternMAChamps</t>
  </si>
  <si>
    <t>12-PioneerValley</t>
  </si>
  <si>
    <t>13-Mighty Gaw IX</t>
  </si>
  <si>
    <t>14-Sap Bucket XII</t>
  </si>
  <si>
    <t>15-Dacey Classic 1</t>
  </si>
  <si>
    <t>16-LastDaysofMay</t>
  </si>
  <si>
    <t>17-BrewsterRidgeOpen</t>
  </si>
  <si>
    <t>18-Mjr Lufbery Mem</t>
  </si>
  <si>
    <t>19-Tully Tournament</t>
  </si>
  <si>
    <t>20-Black Falls</t>
  </si>
  <si>
    <t>21-Borderland SpringFling</t>
  </si>
  <si>
    <t>22-Dragan Classic</t>
  </si>
  <si>
    <t>23-Breakin' Chains</t>
  </si>
  <si>
    <t>24-Long Island Open</t>
  </si>
  <si>
    <t>25-28 Chain Salute</t>
  </si>
  <si>
    <t>26-J-Park Jammer</t>
  </si>
  <si>
    <t>28-Dave Stidham Mem</t>
  </si>
  <si>
    <t>Greg Wintrob (819)</t>
  </si>
  <si>
    <t>Gage Benson (2117)</t>
  </si>
  <si>
    <t>Greg Aucoin (1121)</t>
  </si>
  <si>
    <t>Michael Oatley (1546)</t>
  </si>
  <si>
    <t>27-Gnomes Challenge</t>
  </si>
  <si>
    <t>29-Crane Hill Open</t>
  </si>
  <si>
    <t>30-Quarries Throwdown</t>
  </si>
  <si>
    <t>LastDaysofMay</t>
  </si>
  <si>
    <t>BrewsterRidgeOpen</t>
  </si>
  <si>
    <t>Crane Hill Open</t>
  </si>
  <si>
    <t>Quarries Throwdown</t>
  </si>
  <si>
    <t>Done!!!</t>
  </si>
  <si>
    <t>Sean Bleything (1630)</t>
  </si>
  <si>
    <t>Crane</t>
  </si>
  <si>
    <t>Quarries</t>
  </si>
  <si>
    <t>Ryan Metivier (2120)</t>
  </si>
  <si>
    <t>Dennis Martel (2122)</t>
  </si>
  <si>
    <t>Andy Neal (499)</t>
  </si>
  <si>
    <t>Guy Lyman (1164)</t>
  </si>
  <si>
    <t>31-BeautyHillChamps</t>
  </si>
  <si>
    <t>Avery Sartelle (2033)</t>
  </si>
  <si>
    <t>Timothy Cripe (1974)</t>
  </si>
  <si>
    <t>32-NewtonHillOpen</t>
  </si>
  <si>
    <t>33-WestThompsonOpen</t>
  </si>
  <si>
    <t>Beauty</t>
  </si>
  <si>
    <t>BeautyHillChamps</t>
  </si>
  <si>
    <t>NewtonHillOpen</t>
  </si>
  <si>
    <t>WestThompsonOpen</t>
  </si>
  <si>
    <t>Rick Mahoney (1533)</t>
  </si>
  <si>
    <t>Able Virgile (2126)</t>
  </si>
  <si>
    <t>Al Leighton (2000)</t>
  </si>
  <si>
    <t>Jason Ouellet (2052)</t>
  </si>
  <si>
    <t>Martin Simmons (1813)</t>
  </si>
  <si>
    <t>Bridget Bohnson (2063)</t>
  </si>
  <si>
    <t>34-CapeCodOpen</t>
  </si>
  <si>
    <t>35-BaseCampOpen</t>
  </si>
  <si>
    <t>BCO</t>
  </si>
  <si>
    <t>CCO</t>
  </si>
  <si>
    <t>WTO</t>
  </si>
  <si>
    <t>Newton</t>
  </si>
  <si>
    <t>CapeCodOpen</t>
  </si>
  <si>
    <t>BaseCampOpen</t>
  </si>
  <si>
    <t>Chris Byrne (827)</t>
  </si>
  <si>
    <t>Ralph DiMonte (1832)</t>
  </si>
  <si>
    <t>Tyler Francis (2072)</t>
  </si>
  <si>
    <t>Andrew McManus (908)</t>
  </si>
  <si>
    <t>36-PlayItAgainOpen</t>
  </si>
  <si>
    <t>37-BreakinChains@Hollows</t>
  </si>
  <si>
    <t>PlayItAgainOpen</t>
  </si>
  <si>
    <t>BreakinChains@Hollows</t>
  </si>
  <si>
    <t>Nate Lucier (2037)</t>
  </si>
  <si>
    <t>David Hoey (938)</t>
  </si>
  <si>
    <t>Mike McGloin (1878)</t>
  </si>
  <si>
    <t>Mike Polenski (1327)</t>
  </si>
  <si>
    <t>Steven Dakai (829)</t>
  </si>
  <si>
    <t>Jay Barrows (2044)</t>
  </si>
  <si>
    <t>James Chambers (1665)</t>
  </si>
  <si>
    <t>Jayson Davis (2128)</t>
  </si>
  <si>
    <t>39-Nantucket Open</t>
  </si>
  <si>
    <t>40-Cedar Beach Classic</t>
  </si>
  <si>
    <t>Nantucket Open</t>
  </si>
  <si>
    <t>Cedar Beach Classic</t>
  </si>
  <si>
    <t>PIAO</t>
  </si>
  <si>
    <t>Hollows</t>
  </si>
  <si>
    <t>Katie Jenkins (2127)</t>
  </si>
  <si>
    <t>38-BlueberryJam</t>
  </si>
  <si>
    <t>Paul Sullivan (1107)</t>
  </si>
  <si>
    <t>Dave Richardson (1084)</t>
  </si>
  <si>
    <t>41-Coggshall Fall Finale</t>
  </si>
  <si>
    <t>42-WrightsvilleBeachOpen</t>
  </si>
  <si>
    <t>43-Belgrade Tourney</t>
  </si>
  <si>
    <t>BBJ</t>
  </si>
  <si>
    <t>Nantucket</t>
  </si>
  <si>
    <t>Cedar</t>
  </si>
  <si>
    <t>Cogg</t>
  </si>
  <si>
    <t>Wrights</t>
  </si>
  <si>
    <t>Belgrade</t>
  </si>
  <si>
    <t>BlueberryJam</t>
  </si>
  <si>
    <t>Coggshall Fall Finale</t>
  </si>
  <si>
    <t>WrightsvilleBeachOpen</t>
  </si>
  <si>
    <t>Belgrade Tourney</t>
  </si>
  <si>
    <t>Thomas Bentley (1633)</t>
  </si>
  <si>
    <t>Jake Lewis (2095)</t>
  </si>
  <si>
    <t>Joshua Quackenbush (1723)</t>
  </si>
  <si>
    <t>Bob Johnson (1886)</t>
  </si>
  <si>
    <t>Galloway Johnson (2053)</t>
  </si>
  <si>
    <t>Dave Johnson (7)</t>
  </si>
  <si>
    <t>44-RFG-NightVision</t>
  </si>
  <si>
    <t>Matthew Ducharme (1971)</t>
  </si>
  <si>
    <t>Sean Franchi (219)</t>
  </si>
  <si>
    <t>45-RFG Shootout</t>
  </si>
  <si>
    <t>Robert Breckenridge (1655)</t>
  </si>
  <si>
    <t>46-South Kingston Open</t>
  </si>
  <si>
    <t>Norman Fitzgerald (655)</t>
  </si>
  <si>
    <t>Sean Armbruster (2050)</t>
  </si>
  <si>
    <t>Cary Powell (1043)</t>
  </si>
  <si>
    <t>T.M. Dyer (9)</t>
  </si>
  <si>
    <t>47-Grey Sail Open</t>
  </si>
  <si>
    <t>48-Barre Falls</t>
  </si>
  <si>
    <t>John Hart (628)</t>
  </si>
  <si>
    <t>49-Overall RI FDC</t>
  </si>
  <si>
    <t>Steven Tumicki (369)</t>
  </si>
  <si>
    <t>50-Feed The Beast</t>
  </si>
  <si>
    <t>RFG-Glow</t>
  </si>
  <si>
    <t>RFG-Shoot</t>
  </si>
  <si>
    <t>SKO</t>
  </si>
  <si>
    <t>GSO</t>
  </si>
  <si>
    <t>Barre</t>
  </si>
  <si>
    <t>Overall-RI</t>
  </si>
  <si>
    <t>Beast</t>
  </si>
  <si>
    <t>RFG-NightVision</t>
  </si>
  <si>
    <t>RFG Shootout</t>
  </si>
  <si>
    <t>South Kingston Open</t>
  </si>
  <si>
    <t>Grey Sail Open</t>
  </si>
  <si>
    <t>Barre Falls</t>
  </si>
  <si>
    <t>Overall RI FDC</t>
  </si>
  <si>
    <t>Feed The Beast</t>
  </si>
  <si>
    <t>Mike Saimond (815)</t>
  </si>
  <si>
    <t>FA3</t>
  </si>
  <si>
    <t>Am Women Recreation</t>
  </si>
  <si>
    <t>51-NH States</t>
  </si>
  <si>
    <t>David Jackson (831)</t>
  </si>
  <si>
    <t>Bill Stewart (782)</t>
  </si>
  <si>
    <t>Timothy Carter (1481)</t>
  </si>
  <si>
    <t>Trent Solomon (1344)</t>
  </si>
  <si>
    <t>Richard Benoit (756)</t>
  </si>
  <si>
    <t>John Ladroga (755)</t>
  </si>
  <si>
    <t>52-StorrsPond</t>
  </si>
  <si>
    <t>Kyle Junion (2113)</t>
  </si>
  <si>
    <t>Daniel Walsh (2103)</t>
  </si>
  <si>
    <t>Daniel Schroeder (2105)</t>
  </si>
  <si>
    <t>53-MapleHill</t>
  </si>
  <si>
    <t>54-Otter Brook</t>
  </si>
  <si>
    <t>Chris Mergemekes (1383)</t>
  </si>
  <si>
    <t>55-Western Mass</t>
  </si>
  <si>
    <t>NHStates</t>
  </si>
  <si>
    <t>Storrs</t>
  </si>
  <si>
    <t>Otter</t>
  </si>
  <si>
    <t>WMC</t>
  </si>
  <si>
    <t>NH States</t>
  </si>
  <si>
    <t>StorrsPond</t>
  </si>
  <si>
    <t>MapleHill</t>
  </si>
  <si>
    <t>Otter Brook</t>
  </si>
  <si>
    <t>Western Mass</t>
  </si>
  <si>
    <t>Michele Vega (2136)</t>
  </si>
  <si>
    <t>Maple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</si>
</sst>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Bookman Old Style"/>
      <family val="1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4" tint="0.39997558519241921"/>
      <name val="Calibri"/>
      <family val="2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4" tint="0.39997558519241921"/>
      <name val="Calibri"/>
      <family val="2"/>
    </font>
    <font>
      <b/>
      <u/>
      <sz val="11"/>
      <color theme="3" tint="0.59999389629810485"/>
      <name val="Calibri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Wingdings"/>
      <charset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u/>
      <sz val="11"/>
      <color rgb="FF92D050"/>
      <name val="Calibri"/>
      <family val="2"/>
    </font>
    <font>
      <b/>
      <u/>
      <sz val="11"/>
      <color rgb="FF92D05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 tint="0.59996337778862885"/>
      </left>
      <right/>
      <top style="thick">
        <color theme="3" tint="0.59996337778862885"/>
      </top>
      <bottom/>
      <diagonal/>
    </border>
    <border>
      <left/>
      <right/>
      <top style="thick">
        <color theme="3" tint="0.59996337778862885"/>
      </top>
      <bottom/>
      <diagonal/>
    </border>
    <border>
      <left/>
      <right style="thick">
        <color theme="3" tint="0.59996337778862885"/>
      </right>
      <top style="thick">
        <color theme="3" tint="0.59996337778862885"/>
      </top>
      <bottom/>
      <diagonal/>
    </border>
    <border>
      <left style="thick">
        <color theme="3" tint="0.59996337778862885"/>
      </left>
      <right/>
      <top/>
      <bottom/>
      <diagonal/>
    </border>
    <border>
      <left/>
      <right style="thick">
        <color theme="3" tint="0.59996337778862885"/>
      </right>
      <top/>
      <bottom/>
      <diagonal/>
    </border>
    <border>
      <left style="thick">
        <color theme="3" tint="0.59996337778862885"/>
      </left>
      <right/>
      <top/>
      <bottom style="thick">
        <color theme="3" tint="0.59996337778862885"/>
      </bottom>
      <diagonal/>
    </border>
    <border>
      <left/>
      <right/>
      <top/>
      <bottom style="thick">
        <color theme="3" tint="0.59996337778862885"/>
      </bottom>
      <diagonal/>
    </border>
    <border>
      <left/>
      <right style="thick">
        <color theme="3" tint="0.59996337778862885"/>
      </right>
      <top/>
      <bottom style="thick">
        <color theme="3" tint="0.5999633777886288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165" fontId="0" fillId="0" borderId="0" xfId="0" applyNumberFormat="1"/>
    <xf numFmtId="0" fontId="1" fillId="0" borderId="0" xfId="0" applyFont="1"/>
    <xf numFmtId="0" fontId="1" fillId="0" borderId="0" xfId="0" pivotButton="1" applyFont="1"/>
    <xf numFmtId="0" fontId="1" fillId="0" borderId="1" xfId="0" pivotButton="1" applyFont="1" applyBorder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1" fillId="4" borderId="0" xfId="0" applyFont="1" applyFill="1"/>
    <xf numFmtId="0" fontId="6" fillId="4" borderId="0" xfId="0" applyFont="1" applyFill="1"/>
    <xf numFmtId="0" fontId="0" fillId="0" borderId="0" xfId="0" applyFill="1" applyBorder="1"/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6" borderId="11" xfId="0" applyFont="1" applyFill="1" applyBorder="1" applyAlignment="1">
      <alignment horizontal="left"/>
    </xf>
    <xf numFmtId="0" fontId="2" fillId="0" borderId="1" xfId="0" pivotButton="1" applyFont="1" applyBorder="1"/>
    <xf numFmtId="0" fontId="1" fillId="2" borderId="0" xfId="0" applyFont="1" applyFill="1"/>
    <xf numFmtId="14" fontId="0" fillId="0" borderId="0" xfId="0" applyNumberFormat="1"/>
    <xf numFmtId="0" fontId="1" fillId="3" borderId="10" xfId="0" applyFont="1" applyFill="1" applyBorder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Border="1"/>
    <xf numFmtId="0" fontId="8" fillId="0" borderId="0" xfId="1" applyFont="1" applyAlignment="1" applyProtection="1">
      <alignment horizontal="center"/>
    </xf>
    <xf numFmtId="0" fontId="1" fillId="2" borderId="1" xfId="0" applyFont="1" applyFill="1" applyBorder="1"/>
    <xf numFmtId="165" fontId="1" fillId="0" borderId="1" xfId="0" applyNumberFormat="1" applyFont="1" applyBorder="1"/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4" borderId="0" xfId="0" applyFill="1" applyAlignment="1">
      <alignment horizontal="center"/>
    </xf>
    <xf numFmtId="0" fontId="7" fillId="4" borderId="0" xfId="0" applyFont="1" applyFill="1"/>
    <xf numFmtId="0" fontId="9" fillId="5" borderId="4" xfId="1" applyFont="1" applyFill="1" applyBorder="1" applyAlignment="1" applyProtection="1">
      <alignment horizontal="center"/>
    </xf>
    <xf numFmtId="0" fontId="10" fillId="2" borderId="1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4" fillId="4" borderId="5" xfId="0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0" fontId="4" fillId="4" borderId="0" xfId="0" applyFont="1" applyFill="1"/>
    <xf numFmtId="0" fontId="4" fillId="4" borderId="7" xfId="0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5" borderId="4" xfId="1" applyFont="1" applyFill="1" applyBorder="1" applyAlignment="1" applyProtection="1">
      <alignment horizontal="center"/>
    </xf>
    <xf numFmtId="0" fontId="13" fillId="5" borderId="4" xfId="1" applyFont="1" applyFill="1" applyBorder="1" applyAlignment="1" applyProtection="1">
      <alignment horizontal="center"/>
    </xf>
    <xf numFmtId="0" fontId="11" fillId="4" borderId="0" xfId="0" applyFont="1" applyFill="1" applyBorder="1" applyAlignment="1">
      <alignment horizontal="center"/>
    </xf>
    <xf numFmtId="0" fontId="4" fillId="4" borderId="6" xfId="0" applyFont="1" applyFill="1" applyBorder="1"/>
    <xf numFmtId="0" fontId="11" fillId="4" borderId="8" xfId="0" applyFont="1" applyFill="1" applyBorder="1" applyAlignment="1">
      <alignment horizontal="center"/>
    </xf>
    <xf numFmtId="0" fontId="4" fillId="4" borderId="9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14" fillId="4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1" xfId="0" applyFill="1" applyBorder="1" applyAlignment="1">
      <alignment horizontal="left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left" wrapText="1"/>
    </xf>
    <xf numFmtId="0" fontId="1" fillId="8" borderId="1" xfId="0" applyFont="1" applyFill="1" applyBorder="1" applyAlignment="1">
      <alignment horizontal="center" textRotation="90"/>
    </xf>
    <xf numFmtId="0" fontId="14" fillId="8" borderId="1" xfId="0" applyFont="1" applyFill="1" applyBorder="1" applyAlignment="1">
      <alignment horizontal="center" textRotation="90"/>
    </xf>
    <xf numFmtId="0" fontId="15" fillId="4" borderId="0" xfId="0" applyFont="1" applyFill="1"/>
    <xf numFmtId="0" fontId="15" fillId="9" borderId="0" xfId="0" applyFont="1" applyFill="1"/>
    <xf numFmtId="0" fontId="16" fillId="9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165" fontId="8" fillId="0" borderId="1" xfId="0" applyNumberFormat="1" applyFont="1" applyBorder="1"/>
    <xf numFmtId="165" fontId="8" fillId="2" borderId="1" xfId="0" applyNumberFormat="1" applyFont="1" applyFill="1" applyBorder="1"/>
    <xf numFmtId="0" fontId="8" fillId="0" borderId="0" xfId="0" pivotButton="1" applyFont="1"/>
    <xf numFmtId="0" fontId="19" fillId="7" borderId="0" xfId="0" applyFont="1" applyFill="1"/>
    <xf numFmtId="0" fontId="19" fillId="7" borderId="0" xfId="0" applyFont="1" applyFill="1" applyAlignment="1">
      <alignment horizontal="left"/>
    </xf>
    <xf numFmtId="0" fontId="2" fillId="0" borderId="11" xfId="0" applyFont="1" applyBorder="1" applyAlignment="1">
      <alignment horizontal="left"/>
    </xf>
    <xf numFmtId="165" fontId="14" fillId="8" borderId="1" xfId="0" applyNumberFormat="1" applyFont="1" applyFill="1" applyBorder="1" applyAlignment="1">
      <alignment horizontal="center" textRotation="90"/>
    </xf>
    <xf numFmtId="165" fontId="1" fillId="8" borderId="1" xfId="0" applyNumberFormat="1" applyFont="1" applyFill="1" applyBorder="1" applyAlignment="1">
      <alignment horizontal="center" textRotation="90"/>
    </xf>
    <xf numFmtId="0" fontId="20" fillId="10" borderId="4" xfId="1" applyFont="1" applyFill="1" applyBorder="1" applyAlignment="1" applyProtection="1">
      <alignment horizontal="center"/>
    </xf>
    <xf numFmtId="0" fontId="21" fillId="10" borderId="4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5" fontId="14" fillId="6" borderId="1" xfId="0" applyNumberFormat="1" applyFont="1" applyFill="1" applyBorder="1" applyAlignment="1">
      <alignment horizontal="center"/>
    </xf>
    <xf numFmtId="0" fontId="0" fillId="6" borderId="0" xfId="0" applyFill="1"/>
    <xf numFmtId="0" fontId="11" fillId="4" borderId="0" xfId="0" applyFont="1" applyFill="1" applyBorder="1" applyAlignment="1"/>
    <xf numFmtId="0" fontId="11" fillId="4" borderId="8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left"/>
    </xf>
    <xf numFmtId="0" fontId="11" fillId="10" borderId="2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777"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font>
        <color theme="0"/>
      </font>
      <fill>
        <patternFill>
          <fgColor indexed="64"/>
          <bgColor rgb="FF0070C0"/>
        </patternFill>
      </fill>
    </dxf>
    <dxf>
      <font>
        <color theme="1" tint="4.9989318521683403E-2"/>
      </font>
      <fill>
        <patternFill>
          <fgColor indexed="64"/>
          <bgColor rgb="FFFFCC00"/>
        </patternFill>
      </fill>
    </dxf>
    <dxf>
      <numFmt numFmtId="19" formatCode="m/d/yyyy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numFmt numFmtId="2" formatCode="0.00"/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numFmt numFmtId="165" formatCode="0.000"/>
    </dxf>
    <dxf>
      <numFmt numFmtId="165" formatCode="0.0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font>
        <name val="Arial Narrow"/>
        <scheme val="none"/>
      </font>
    </dxf>
    <dxf>
      <font>
        <sz val="14"/>
      </font>
    </dxf>
    <dxf>
      <font>
        <b val="0"/>
      </font>
    </dxf>
    <dxf>
      <font>
        <b/>
        <color indexed="8"/>
      </font>
    </dxf>
    <dxf>
      <alignment textRotation="90" readingOrder="0"/>
    </dxf>
    <dxf>
      <alignment textRotation="0" wrapText="1" readingOrder="0"/>
    </dxf>
    <dxf>
      <alignment horizontal="center" readingOrder="0"/>
    </dxf>
    <dxf>
      <font>
        <sz val="11"/>
      </font>
    </dxf>
    <dxf>
      <font>
        <sz val="14"/>
      </font>
    </dxf>
    <dxf>
      <font>
        <sz val="12"/>
      </font>
    </dxf>
    <dxf>
      <font>
        <sz val="14"/>
      </font>
    </dxf>
    <dxf>
      <border>
        <vertical style="thin">
          <color indexed="64"/>
        </vertical>
      </border>
    </dxf>
    <dxf>
      <fill>
        <patternFill>
          <bgColor theme="6" tint="0.59999389629810485"/>
        </patternFill>
      </fill>
    </dxf>
    <dxf>
      <font>
        <sz val="14"/>
      </font>
      <alignment textRotation="0" wrapText="1" readingOrder="0"/>
    </dxf>
    <dxf>
      <alignment horizontal="center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fill>
        <patternFill patternType="solid">
          <bgColor theme="6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ill>
        <patternFill patternType="solid">
          <bgColor theme="8" tint="0.79998168889431442"/>
        </patternFill>
      </fill>
    </dxf>
    <dxf>
      <numFmt numFmtId="165" formatCode="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font>
        <name val="Arial Narrow"/>
        <scheme val="none"/>
      </font>
    </dxf>
    <dxf>
      <font>
        <sz val="14"/>
      </font>
    </dxf>
    <dxf>
      <font>
        <b val="0"/>
      </font>
    </dxf>
    <dxf>
      <font>
        <b val="0"/>
      </font>
    </dxf>
    <dxf>
      <font>
        <b/>
        <color indexed="8"/>
      </font>
    </dxf>
    <dxf>
      <font>
        <b/>
        <color indexed="8"/>
      </font>
    </dxf>
    <dxf>
      <alignment textRotation="90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>
          <bgColor theme="6" tint="0.59999389629810485"/>
        </patternFill>
      </fill>
    </dxf>
    <dxf>
      <alignment horizontal="center" readingOrder="0"/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</font>
    </dxf>
    <dxf>
      <fill>
        <patternFill patternType="solid">
          <bgColor theme="6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ill>
        <patternFill patternType="solid">
          <bgColor theme="8" tint="0.79998168889431442"/>
        </patternFill>
      </fill>
    </dxf>
    <dxf>
      <numFmt numFmtId="165" formatCode="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font>
        <name val="Arial Narrow"/>
        <scheme val="none"/>
      </font>
    </dxf>
    <dxf>
      <font>
        <sz val="14"/>
      </font>
    </dxf>
    <dxf>
      <font>
        <b val="0"/>
      </font>
    </dxf>
    <dxf>
      <font>
        <b/>
        <color indexed="8"/>
      </font>
    </dxf>
    <dxf>
      <alignment textRotation="90" readingOrder="0"/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6" tint="0.59999389629810485"/>
        </patternFill>
      </fill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11"/>
      </font>
    </dxf>
    <dxf>
      <border>
        <vertical style="thin">
          <color indexed="64"/>
        </vertical>
      </border>
    </dxf>
    <dxf>
      <fill>
        <patternFill>
          <bgColor theme="6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ill>
        <patternFill patternType="solid">
          <bgColor theme="8" tint="0.79998168889431442"/>
        </patternFill>
      </fill>
    </dxf>
    <dxf>
      <numFmt numFmtId="165" formatCode="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font>
        <name val="Arial Narrow"/>
        <scheme val="none"/>
      </font>
    </dxf>
    <dxf>
      <font>
        <sz val="14"/>
      </font>
    </dxf>
    <dxf>
      <font>
        <b val="0"/>
      </font>
    </dxf>
    <dxf>
      <font>
        <b/>
        <color indexed="8"/>
      </font>
    </dxf>
    <dxf>
      <alignment textRotation="90" readingOrder="0"/>
    </dxf>
    <dxf>
      <border>
        <left style="thin">
          <color indexed="64"/>
        </left>
        <vertical style="thin">
          <color indexed="64"/>
        </vertical>
      </border>
    </dxf>
    <dxf>
      <fill>
        <patternFill>
          <bgColor theme="6" tint="0.59999389629810485"/>
        </patternFill>
      </fill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11"/>
      </font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6" tint="0.79998168889431442"/>
        </patternFill>
      </fill>
    </dxf>
    <dxf>
      <font>
        <sz val="14"/>
      </font>
    </dxf>
    <dxf>
      <fill>
        <patternFill patternType="solid">
          <bgColor theme="8" tint="0.79998168889431442"/>
        </patternFill>
      </fill>
    </dxf>
    <dxf>
      <numFmt numFmtId="165" formatCode="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font>
        <sz val="14"/>
      </font>
    </dxf>
    <dxf>
      <font>
        <name val="Arial Narrow"/>
        <scheme val="none"/>
      </font>
    </dxf>
    <dxf>
      <alignment textRotation="90" readingOrder="0"/>
    </dxf>
    <dxf>
      <font>
        <b val="0"/>
      </font>
    </dxf>
    <dxf>
      <font>
        <b/>
        <color indexed="8"/>
      </font>
    </dxf>
    <dxf>
      <alignment textRotation="90" readingOrder="0"/>
    </dxf>
    <dxf>
      <fill>
        <patternFill>
          <bgColor theme="6" tint="0.59999389629810485"/>
        </patternFill>
      </fill>
    </dxf>
    <dxf>
      <alignment horizont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>
          <bgColor theme="6" tint="0.79998168889431442"/>
        </patternFill>
      </fill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fill>
        <patternFill>
          <bgColor theme="6" tint="0.79998168889431442"/>
        </patternFill>
      </fill>
    </dxf>
    <dxf>
      <font>
        <sz val="14"/>
      </font>
    </dxf>
    <dxf>
      <fill>
        <patternFill patternType="solid">
          <bgColor theme="8" tint="0.79998168889431442"/>
        </patternFill>
      </fill>
    </dxf>
    <dxf>
      <numFmt numFmtId="165" formatCode="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font>
        <name val="Arial Narrow"/>
        <scheme val="none"/>
      </font>
    </dxf>
    <dxf>
      <font>
        <b val="0"/>
      </font>
    </dxf>
    <dxf>
      <font>
        <b/>
        <color indexed="8"/>
      </font>
    </dxf>
    <dxf>
      <alignment horizontal="center" readingOrder="0"/>
    </dxf>
    <dxf>
      <font>
        <sz val="12"/>
      </font>
    </dxf>
    <dxf>
      <alignment wrapText="1" readingOrder="0"/>
    </dxf>
    <dxf>
      <alignment wrapText="1" readingOrder="0"/>
    </dxf>
    <dxf>
      <numFmt numFmtId="166" formatCode="[$-F400]h:mm:ss\ AM/PM"/>
      <alignment textRotation="0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>
          <bgColor theme="6" tint="0.59999389629810485"/>
        </patternFill>
      </fill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</font>
    </dxf>
    <dxf>
      <alignment horizontal="center" readingOrder="0"/>
    </dxf>
    <dxf>
      <alignment textRotation="0" readingOrder="0"/>
    </dxf>
    <dxf>
      <fill>
        <patternFill patternType="solid">
          <bgColor theme="6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font>
        <sz val="14"/>
      </font>
    </dxf>
    <dxf>
      <fill>
        <patternFill patternType="solid">
          <bgColor theme="8" tint="0.79998168889431442"/>
        </patternFill>
      </fill>
    </dxf>
    <dxf>
      <numFmt numFmtId="165" formatCode="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font>
        <name val="Arial Narrow"/>
        <scheme val="none"/>
      </font>
    </dxf>
    <dxf>
      <font>
        <b val="0"/>
      </font>
    </dxf>
    <dxf>
      <font>
        <b/>
        <color indexed="8"/>
      </font>
    </dxf>
    <dxf>
      <alignment textRotation="0" readingOrder="0"/>
    </dxf>
    <dxf>
      <fill>
        <patternFill>
          <bgColor theme="6" tint="0.59999389629810485"/>
        </patternFill>
      </fill>
    </dxf>
    <dxf>
      <font>
        <sz val="11"/>
      </font>
    </dxf>
    <dxf>
      <alignment horizontal="center" readingOrder="0"/>
    </dxf>
    <dxf>
      <alignment textRotation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79998168889431442"/>
        </patternFill>
      </fill>
    </dxf>
    <dxf>
      <alignment textRotation="90" readingOrder="0"/>
    </dxf>
    <dxf>
      <font>
        <sz val="14"/>
      </font>
    </dxf>
    <dxf>
      <fill>
        <patternFill patternType="solid">
          <bgColor theme="8" tint="0.79998168889431442"/>
        </patternFill>
      </fill>
    </dxf>
    <dxf>
      <numFmt numFmtId="165" formatCode="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font>
        <name val="Arial Narrow"/>
        <scheme val="none"/>
      </font>
    </dxf>
    <dxf>
      <alignment textRotation="90" readingOrder="0"/>
    </dxf>
    <dxf>
      <font>
        <sz val="14"/>
      </font>
    </dxf>
    <dxf>
      <font>
        <b val="0"/>
      </font>
    </dxf>
    <dxf>
      <font>
        <b/>
        <color indexed="8"/>
      </font>
    </dxf>
    <dxf>
      <alignment textRotation="90" readingOrder="0"/>
    </dxf>
    <dxf>
      <border>
        <vertical style="thin">
          <color indexed="64"/>
        </vertical>
      </border>
    </dxf>
    <dxf>
      <fill>
        <patternFill>
          <bgColor theme="6" tint="0.59999389629810485"/>
        </patternFill>
      </fill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11"/>
      </font>
    </dxf>
    <dxf>
      <fill>
        <patternFill>
          <bgColor theme="6" tint="0.79998168889431442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font>
        <sz val="14"/>
      </font>
    </dxf>
    <dxf>
      <fill>
        <patternFill patternType="solid">
          <bgColor theme="8" tint="0.79998168889431442"/>
        </patternFill>
      </fill>
    </dxf>
    <dxf>
      <numFmt numFmtId="165" formatCode="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font>
        <sz val="14"/>
      </font>
    </dxf>
    <dxf>
      <font>
        <name val="Arial Narrow"/>
        <scheme val="none"/>
      </font>
    </dxf>
    <dxf>
      <alignment textRotation="90" readingOrder="0"/>
    </dxf>
    <dxf>
      <font>
        <b val="0"/>
      </font>
    </dxf>
    <dxf>
      <font>
        <b/>
        <color indexed="8"/>
      </font>
    </dxf>
    <dxf>
      <alignment textRotation="90" readingOrder="0"/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theme="6" tint="0.59999389629810485"/>
        </patternFill>
      </fill>
    </dxf>
    <dxf>
      <border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</font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79998168889431442"/>
        </patternFill>
      </fill>
    </dxf>
    <dxf>
      <font>
        <sz val="14"/>
      </font>
    </dxf>
    <dxf>
      <fill>
        <patternFill patternType="solid">
          <bgColor theme="8" tint="0.79998168889431442"/>
        </patternFill>
      </fill>
    </dxf>
    <dxf>
      <numFmt numFmtId="165" formatCode="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font>
        <name val="Arial Narrow"/>
        <scheme val="none"/>
      </font>
    </dxf>
    <dxf>
      <alignment textRotation="90" readingOrder="0"/>
    </dxf>
    <dxf>
      <alignment textRotation="90" readingOrder="0"/>
    </dxf>
    <dxf>
      <font>
        <b val="0"/>
      </font>
    </dxf>
    <dxf>
      <font>
        <b/>
        <color indexed="8"/>
      </font>
    </dxf>
    <dxf>
      <alignment textRotation="90" readingOrder="0"/>
    </dxf>
    <dxf>
      <border>
        <vertical style="thin">
          <color indexed="64"/>
        </vertical>
      </border>
    </dxf>
    <dxf>
      <fill>
        <patternFill>
          <bgColor theme="6" tint="0.59999389629810485"/>
        </patternFill>
      </fill>
    </dxf>
    <dxf>
      <border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</font>
    </dxf>
    <dxf>
      <alignment horizontal="center" readingOrder="0"/>
    </dxf>
    <dxf>
      <border>
        <left style="thin">
          <color indexed="64"/>
        </left>
        <vertical style="thin">
          <color indexed="64"/>
        </vertical>
      </border>
    </dxf>
    <dxf>
      <fill>
        <patternFill>
          <bgColor theme="6" tint="0.79998168889431442"/>
        </patternFill>
      </fill>
    </dxf>
    <dxf>
      <font>
        <sz val="14"/>
      </font>
    </dxf>
    <dxf>
      <fill>
        <patternFill patternType="solid">
          <bgColor theme="8" tint="0.79998168889431442"/>
        </patternFill>
      </fill>
    </dxf>
    <dxf>
      <numFmt numFmtId="165" formatCode="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font>
        <name val="Arial Narrow"/>
        <scheme val="none"/>
      </font>
    </dxf>
    <dxf>
      <font>
        <b val="0"/>
      </font>
    </dxf>
    <dxf>
      <font>
        <sz val="14"/>
      </font>
    </dxf>
    <dxf>
      <alignment textRotation="90" readingOrder="0"/>
    </dxf>
    <dxf>
      <font>
        <name val="Calibri"/>
        <scheme val="minor"/>
      </font>
    </dxf>
    <dxf>
      <font>
        <b val="0"/>
      </font>
    </dxf>
    <dxf>
      <font>
        <b val="0"/>
      </font>
    </dxf>
    <dxf>
      <font>
        <sz val="9"/>
      </font>
    </dxf>
    <dxf>
      <font>
        <sz val="9"/>
      </font>
    </dxf>
    <dxf>
      <alignment textRotation="9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alignment wrapText="1" readingOrder="0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alignment horizontal="center" readingOrder="0"/>
    </dxf>
    <dxf>
      <alignment wrapText="1" readingOrder="0"/>
    </dxf>
    <dxf>
      <font>
        <sz val="12"/>
      </font>
    </dxf>
    <dxf>
      <alignment textRotation="0" wrapText="1" readingOrder="0"/>
    </dxf>
    <dxf>
      <font>
        <sz val="12"/>
      </font>
    </dxf>
    <dxf>
      <alignment horizontal="center" readingOrder="0"/>
    </dxf>
    <dxf>
      <font>
        <sz val="14"/>
      </font>
    </dxf>
    <dxf>
      <fill>
        <patternFill>
          <bgColor theme="6" tint="0.59999389629810485"/>
        </patternFill>
      </fill>
    </dxf>
    <dxf>
      <alignment horizontal="center" readingOrder="0"/>
    </dxf>
    <dxf>
      <font>
        <sz val="14"/>
      </font>
      <alignment textRotation="0" wrapText="1" readingOrder="0"/>
    </dxf>
    <dxf>
      <fill>
        <patternFill patternType="solid">
          <bgColor theme="6" tint="0.79998168889431442"/>
        </patternFill>
      </fill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</font>
    </dxf>
    <dxf>
      <font>
        <sz val="14"/>
      </font>
    </dxf>
    <dxf>
      <fill>
        <patternFill patternType="solid">
          <bgColor theme="8" tint="0.79998168889431442"/>
        </patternFill>
      </fill>
    </dxf>
    <dxf>
      <numFmt numFmtId="165" formatCode="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CC00"/>
      <color rgb="FFDEE5F0"/>
      <color rgb="FF66FF33"/>
      <color rgb="FF99FF33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3</xdr:row>
          <xdr:rowOff>66675</xdr:rowOff>
        </xdr:from>
        <xdr:to>
          <xdr:col>8</xdr:col>
          <xdr:colOff>219075</xdr:colOff>
          <xdr:row>5</xdr:row>
          <xdr:rowOff>114300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Run 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112058</xdr:colOff>
      <xdr:row>0</xdr:row>
      <xdr:rowOff>23812</xdr:rowOff>
    </xdr:from>
    <xdr:to>
      <xdr:col>13</xdr:col>
      <xdr:colOff>906554</xdr:colOff>
      <xdr:row>2</xdr:row>
      <xdr:rowOff>47624</xdr:rowOff>
    </xdr:to>
    <xdr:pic>
      <xdr:nvPicPr>
        <xdr:cNvPr id="2" name="Picture 1" descr="nefacom_logo_red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6308" y="23812"/>
          <a:ext cx="2032746" cy="50006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ny White" refreshedDate="42262.36266608796" createdVersion="3" refreshedVersion="5" minRefreshableVersion="3" recordCount="2435">
  <cacheSource type="worksheet">
    <worksheetSource ref="A1:I1048576" sheet="Data"/>
  </cacheSource>
  <cacheFields count="9">
    <cacheField name="EventName" numFmtId="0">
      <sharedItems containsBlank="1" count="207">
        <s v="01-Kisco Ice Bowl"/>
        <s v="02-CranburyParkIB"/>
        <s v="03-FDR Freeze Fest"/>
        <s v="04-Vineyard Social"/>
        <s v="05-HillYeah3"/>
        <s v="06-DownBeaconPath"/>
        <s v="07-April Showers"/>
        <s v="08-CrossFarmsOpen"/>
        <s v="09-BUC StopsHere"/>
        <s v="10-AmesburyPines20"/>
        <s v="11-EasternMAChamps"/>
        <s v="12-PioneerValley"/>
        <s v="13-Mighty Gaw IX"/>
        <s v="14-Sap Bucket XII"/>
        <s v="15-Dacey Classic 1"/>
        <s v="16-LastDaysofMay"/>
        <s v="17-BrewsterRidgeOpen"/>
        <s v="18-Mjr Lufbery Mem"/>
        <s v="19-Tully Tournament"/>
        <s v="20-Black Falls"/>
        <s v="21-Borderland SpringFling"/>
        <s v="22-Dragan Classic"/>
        <s v="23-Breakin' Chains"/>
        <s v="24-Long Island Open"/>
        <s v="25-28 Chain Salute"/>
        <s v="26-J-Park Jammer"/>
        <s v="27-Gnomes Challenge"/>
        <s v="28-Dave Stidham Mem"/>
        <s v="29-Crane Hill Open"/>
        <s v="30-Quarries Throwdown"/>
        <s v="31-BeautyHillChamps"/>
        <s v="32-NewtonHillOpen"/>
        <s v="33-WestThompsonOpen"/>
        <s v="34-CapeCodOpen"/>
        <s v="35-BaseCampOpen"/>
        <s v="36-PlayItAgainOpen"/>
        <s v="37-BreakinChains@Hollows"/>
        <s v="38-BlueberryJam"/>
        <s v="39-Nantucket Open"/>
        <s v="40-Cedar Beach Classic"/>
        <s v="41-Coggshall Fall Finale"/>
        <s v="42-WrightsvilleBeachOpen"/>
        <s v="43-Belgrade Tourney"/>
        <s v="44-RFG-NightVision"/>
        <s v="45-RFG Shootout"/>
        <s v="46-South Kingston Open"/>
        <s v="47-Grey Sail Open"/>
        <s v="48-Barre Falls"/>
        <s v="49-Overall RI FDC"/>
        <s v="50-Feed The Beast"/>
        <s v="51-NH States"/>
        <s v="52-StorrsPond"/>
        <s v="53-MapleHill"/>
        <s v="54-Otter Brook"/>
        <s v="55-Western Mass"/>
        <m/>
        <s v="FDR Freeze Fest" u="1"/>
        <s v="EasternMassChmp" u="1"/>
        <s v="Dave Stidham Mem" u="1"/>
        <s v="GetRipped WO" u="1"/>
        <s v="Park City Charity Open" u="1"/>
        <s v="Hop Head Fest" u="1"/>
        <s v="Run for the Border" u="1"/>
        <s v="Amesbury Pines Open" u="1"/>
        <s v="Base Camp Open" u="1"/>
        <s v="BorderLandFinale" u="1"/>
        <s v="NH_States-Mean18" u="1"/>
        <s v="Hop Fest" u="1"/>
        <s v="Woodland Valley Chmpshps." u="1"/>
        <s v="Blueberry Jam 6" u="1"/>
        <s v="MightyGaw" u="1"/>
        <s v="CP Farm Challenge" u="1"/>
        <s v="NewtonHillOpen" u="1"/>
        <s v="HunterHangtime" u="1"/>
        <s v="CoggshallSummerSlam" u="1"/>
        <s v="Sabattus DG Open" u="1"/>
        <s v="BlueBerry Jam" u="1"/>
        <s v="Maple Hill X" u="1"/>
        <s v="West Thompson Open" u="1"/>
        <s v="Hop Fest." u="1"/>
        <s v="Mighty GAW VII" u="1"/>
        <s v="Woodlan Vally Chmp." u="1"/>
        <s v="Eastern MA Chmps VII" u="1"/>
        <s v="Play It Again" u="1"/>
        <s v="Tully Tourney" u="1"/>
        <s v="Battle of Saratoga" u="1"/>
        <s v="EMC Ocho" u="1"/>
        <s v="Gnomes VI" u="1"/>
        <s v="Mjr Lufbery Mem" u="1"/>
        <s v="Beauty Hill Chmps" u="1"/>
        <s v="Buc Stops Here" u="1"/>
        <s v="Sap Bucket XII" u="1"/>
        <s v="Mt Sunapee Open" u="1"/>
        <s v="Killington Classic." u="1"/>
        <s v="EasternMAChamps" u="1"/>
        <s v="Cape Cod Open" u="1"/>
        <s v="CranburyParkIB" u="1"/>
        <s v="Wrightsville Beach" u="1"/>
        <s v="Dragon DGC" u="1"/>
        <s v="AmesburyPines" u="1"/>
        <s v="Roosterpalooza" u="1"/>
        <s v="Cranbury Ice Bowl" u="1"/>
        <s v="AmesburyPines20" u="1"/>
        <s v="Summer Winds" u="1"/>
        <s v="Woodlan Vally Chmps" u="1"/>
        <s v="Pure Flight Open" u="1"/>
        <s v="Mighty Gaw IX" u="1"/>
        <s v="Kisco Ice Bowl" u="1"/>
        <s v="Borderland Finale" u="1"/>
        <s v="LeoPRoy_Memorial" u="1"/>
        <s v="Maple Hill VII" u="1"/>
        <s v="Park City Charity Open." u="1"/>
        <s v="DownBeaconPath" u="1"/>
        <s v="Dave Stidham MemOpen" u="1"/>
        <s v="Top O the Hill." u="1"/>
        <s v="Green Mtn Chmpshp" u="1"/>
        <s v="Buffumville Dam" u="1"/>
        <s v="Beauty Hill Champs" u="1"/>
        <s v="Top O' the Hill" u="1"/>
        <s v="Hunter Hangtime." u="1"/>
        <s v="NH States" u="1"/>
        <s v="Vineyard Social" u="1"/>
        <s v="BUC StopsHere" u="1"/>
        <s v="Grey Sail Open" u="1"/>
        <s v="Gnomes Challng V" u="1"/>
        <s v="The Tully Tournament" u="1"/>
        <s v="Killington Classic" u="1"/>
        <s v="MtSunapeeOpen" u="1"/>
        <s v="Lincoln Park Open" u="1"/>
        <s v="Cape Cod DGO" u="1"/>
        <s v="Eastern MA Chmpshp VII" u="1"/>
        <s v="Last Days of May" u="1"/>
        <s v="HillYeah3" u="1"/>
        <s v="Cross Farms Open" u="1"/>
        <s v="Overall RI States" u="1"/>
        <s v="Beauty Hill Chmpshps" u="1"/>
        <s v="April Showers 8" u="1"/>
        <s v="Play It Again Open" u="1"/>
        <s v="Brewster Ridge Open" u="1"/>
        <s v="Black Falls" u="1"/>
        <s v="VineyardSocial" u="1"/>
        <s v="April Showers" u="1"/>
        <s v="Poker palooza Reloaded" u="1"/>
        <s v="Warwick Warmup" u="1"/>
        <s v="West Thompson 10" u="1"/>
        <s v="April Showers 9" u="1"/>
        <s v="BarreFallsOpen" u="1"/>
        <s v="GetRippedWideOpen" u="1"/>
        <s v="Borderland SpringFling" u="1"/>
        <s v="Feed the Beast" u="1"/>
        <s v="Woodland Valley Chmpshp." u="1"/>
        <s v="FDR Ice Bowl" u="1"/>
        <s v="WoodlandValleyChmps" u="1"/>
        <s v="Newton Hill" u="1"/>
        <s v="StorrsPondClassic" u="1"/>
        <s v="Sap Bucket X" u="1"/>
        <s v="Nantucket DGO" u="1"/>
        <s v="Fools on the Hill" u="1"/>
        <s v="CherryHillClassic" u="1"/>
        <s v="Grey Sail Brew." u="1"/>
        <s v="West Thomp 10" u="1"/>
        <s v="Gnomes Challenge" u="1"/>
        <s v="Crane Hill Open" u="1"/>
        <s v="Tully Tournament" u="1"/>
        <s v="Grey Sail Brew" u="1"/>
        <s v="Lincoln Peak Open" u="1"/>
        <s v="GMChamps@Smuggs" u="1"/>
        <s v="SDG Open" u="1"/>
        <s v="FDR FreezeFest" u="1"/>
        <s v="Hop Head Fest." u="1"/>
        <s v="Black Falls VII" u="1"/>
        <s v="CR Farm Challenge" u="1"/>
        <s v="Dragan Classic" u="1"/>
        <s v="PioneerValley" u="1"/>
        <s v="Park City Open." u="1"/>
        <s v="WesternMassChmp" u="1"/>
        <s v="Woodland Valley Chmpshps" u="1"/>
        <s v="PlayItAgainOpen" u="1"/>
        <s v="Hill Yeah Classic" u="1"/>
        <s v="Pioneer Valley Chmp" u="1"/>
        <s v="Park City Open" u="1"/>
        <s v="Long Island Open" u="1"/>
        <s v="Nantucket Open" u="1"/>
        <s v="Mt Kisco Ice Bowl" u="1"/>
        <s v="FallClassic-NJDG" u="1"/>
        <s v="J-ParkJammer" u="1"/>
        <s v="Caped Cod Open" u="1"/>
        <s v="CrossFarmsOpen" u="1"/>
        <s v="Hunter Hangtime" u="1"/>
        <s v="Village Open V" u="1"/>
        <s v="Vinyard Social 8" u="1"/>
        <s v="Amesbury Open" u="1"/>
        <s v="28 Chain Salute" u="1"/>
        <s v="DragonDGClassic" u="1"/>
        <s v="28ChainSalute" u="1"/>
        <s v="Center Chains Classic" u="1"/>
        <s v="J-Park Jammer" u="1"/>
        <s v="Maple Hill 9" u="1"/>
        <s v="Bousquet Open" u="1"/>
        <s v="Poker palooza Reload" u="1"/>
        <s v="Pokerpalooza Reloaded" u="1"/>
        <s v="FDR Fool's Fest" u="1"/>
        <s v="Gnomes Challenge V" u="1"/>
        <s v="WebsterFallOpen" u="1"/>
        <s v="Barre Falls" u="1"/>
        <s v="Dacey Classic 1" u="1"/>
        <s v="Breakin' Chains" u="1"/>
      </sharedItems>
    </cacheField>
    <cacheField name="Division" numFmtId="0">
      <sharedItems containsBlank="1" count="19">
        <s v="MPO"/>
        <s v="MPM"/>
        <s v="MPG"/>
        <s v="FPO"/>
        <s v="MA1"/>
        <s v="MA2"/>
        <s v="MA3"/>
        <s v="MM1"/>
        <s v="MG1"/>
        <s v="FA1"/>
        <s v="FA2"/>
        <s v="MJ1"/>
        <s v="MPS"/>
        <s v="MJ2"/>
        <s v="FPG"/>
        <s v="FA3"/>
        <m/>
        <s v="MJ3" u="1"/>
        <s v="MA4" u="1"/>
      </sharedItems>
    </cacheField>
    <cacheField name="Place" numFmtId="0">
      <sharedItems containsString="0" containsBlank="1" containsNumber="1" containsInteger="1" minValue="1" maxValue="39"/>
    </cacheField>
    <cacheField name="DivID" numFmtId="0">
      <sharedItems containsString="0" containsBlank="1" containsNumber="1" containsInteger="1" minValue="1" maxValue="23"/>
    </cacheField>
    <cacheField name="Description" numFmtId="0">
      <sharedItems containsBlank="1" count="19">
        <s v="Pro Open"/>
        <s v="Pro Master"/>
        <s v="Pro Grandmaster"/>
        <s v="Pro Women Open"/>
        <s v="Am Advanced"/>
        <s v="Am Intermediate"/>
        <s v="Am Recreational"/>
        <s v="Am Master"/>
        <s v="Am Grandmaster"/>
        <s v="Am Women Advanced"/>
        <s v="Am Women Intermediate"/>
        <s v="Am Juniors &lt;20"/>
        <s v="Pro Sr.Grandmaster"/>
        <s v="Am Juniors &lt;17"/>
        <s v="Pro Women Grandmaster"/>
        <s v="Am Women Recreation"/>
        <m/>
        <s v="Am Juniors &lt;14" u="1"/>
        <s v="Novice" u="1"/>
      </sharedItems>
    </cacheField>
    <cacheField name="NEFA_Points" numFmtId="165">
      <sharedItems containsString="0" containsBlank="1" containsNumber="1" minValue="0" maxValue="103.8"/>
    </cacheField>
    <cacheField name="EventDate" numFmtId="0">
      <sharedItems containsNonDate="0" containsDate="1" containsString="0" containsBlank="1" minDate="2015-01-10T00:00:00" maxDate="2015-09-14T00:00:00"/>
    </cacheField>
    <cacheField name="Player" numFmtId="0">
      <sharedItems containsBlank="1" count="747">
        <s v="Joe Golfer (0)"/>
        <s v="Steve Brinster (689)"/>
        <s v="Bobby Cowperthwait (698)"/>
        <s v="Sean Healy (1086)"/>
        <s v="Abel Rodrigues (1160)"/>
        <s v="Marvin Manolo (1369)"/>
        <s v="Ned Eisenberg (1768)"/>
        <s v="Glenn Richard Jr. (1676)"/>
        <s v="Scott Howard (664)"/>
        <s v="Craig Abbott (849)"/>
        <s v="Jeff Wiechowski (1112)"/>
        <s v="Sean Meyer (1689)"/>
        <s v="Kevin Lane (1848)"/>
        <s v="Brad Dahle (2011)"/>
        <s v="Joshua Polur (478)"/>
        <s v="Ernest Motton (1686)"/>
        <s v="Rick Williams (4)"/>
        <s v="Jeffrey Sullivan (1779)"/>
        <s v="David Meyer (1814)"/>
        <s v="Harrison Lehmann (2004)"/>
        <s v="Ian Jarvis (2025)"/>
        <s v="Travis Bushore (1938)"/>
        <s v="Joseph Gaspardi (1651)"/>
        <s v="Kevin Habicht (1823)"/>
        <s v="Craig Henniger (2014)"/>
        <s v="Michael Chadwick (2020)"/>
        <s v="Joseph Gesick (1899)"/>
        <s v="Lawrence Pastor (2027)"/>
        <s v="Braxton Showalter (1697)"/>
        <s v="David Gross (2083)"/>
        <s v="Norman Peterson (1940)"/>
        <s v="Eric Berlent (2078)"/>
        <s v="Craig Laches (2018)"/>
        <s v="Raymond Albino (2035)"/>
        <s v="Eric Molano (1760)"/>
        <s v="Jack Bradley (1527)"/>
        <s v="Kenji Cline (1163)"/>
        <s v="Jonathan Dunlap (1417)"/>
        <s v="David Kimmelman (2026)"/>
        <s v="Craig Cutler (656)"/>
        <s v="Michael Dussault (151)"/>
        <s v="Doug Callaghan (1401)"/>
        <s v="Nick Novia (1720)"/>
        <s v="Jasan LaSasso (1990)"/>
        <s v="James Scanlon (1885)"/>
        <s v="Mike Axline (1825)"/>
        <s v="Richard Dore (2030)"/>
        <s v="Tyler Gardner (2002)"/>
        <s v="Harris Reid (2086)"/>
        <s v="Bob Pallace (1734)"/>
        <s v="Christopher Rothkugel (1957)"/>
        <s v="Joshua Archambault (1771)"/>
        <s v="Paul Adorno (2089)"/>
        <s v="Jaimen Hume (2075)"/>
        <s v="John Birkrem (1061)"/>
        <s v="Keith McCormack (2084)"/>
        <s v="Eric Mowry (2015)"/>
        <s v="Kyle Young (2034)"/>
        <s v="Thomas Bergmann (2082)"/>
        <s v="Joe Sgaglione (2012)"/>
        <s v="Pat Keenan (2076)"/>
        <s v="Peter Stegemeyer (2079)"/>
        <s v="Jessica LaSasso (2039)"/>
        <s v="Ian Warner (1916)"/>
        <s v="Timothy Walsh (248)"/>
        <s v="Gary Cyr (595)"/>
        <s v="Jim Wills (951)"/>
        <s v="Jim Bailey (2047)"/>
        <s v="Marky Chapalonis (2008)"/>
        <s v="John Buonsanto (1632)"/>
        <s v="Matthew Sroka (721)"/>
        <s v="Alex Maloney (1858)"/>
        <s v="Sandy Redd (1098)"/>
        <s v="Phil Vilmorin (495)"/>
        <s v="Taylor Maslowski (1565)"/>
        <s v="John Tserpes (934)"/>
        <s v="Jake Gifford (1352)"/>
        <s v="John Mucciarone (723)"/>
        <s v="Chris Grazioso (1503)"/>
        <s v="Bob Kulchuk (1534)"/>
        <s v="Ashley Toomey (1867)"/>
        <s v="Tony Ruschioni (1412)"/>
        <s v="Cam Rose (1815)"/>
        <s v="Tim Cronin (2055)"/>
        <s v="Josh Gibson (1624)"/>
        <s v="Anthony Cavalieri (1965)"/>
        <s v="Jesse Richardson (2073)"/>
        <s v="Thomas Pilling (2007)"/>
        <s v="Richard Holdgate (1909)"/>
        <s v="Ken Niu (767)"/>
        <s v="Ryan Metivier (2120)"/>
        <s v="Chris Mattson (1777)"/>
        <s v="Eric Wilson (2021)"/>
        <s v="D Matthew Brown (2046)"/>
        <s v="Lee Chiang (1710)"/>
        <s v="Matthew Morris (1696)"/>
        <s v="Nicholas Vasques (1950)"/>
        <s v="Chuck Edman (1594)"/>
        <s v="Joshua Valerio (1964)"/>
        <s v="Jonathan Cattel (1925)"/>
        <s v="Matt Notkin (1926)"/>
        <s v="Matt Kisil (2001)"/>
        <s v="Michael Golin (2110)"/>
        <s v="Erik Lindgren (1862)"/>
        <s v="Robert Penney (1515)"/>
        <s v="Meadow Hartwell (1998)"/>
        <s v="Jenilee Desrosiers (1273)"/>
        <s v="Katie Jenkins (2127)"/>
        <s v="Samuel Henderson (1726)"/>
        <s v="Rob Belanger (1742)"/>
        <s v="Mat Ladroga (1678)"/>
        <s v="Daniel Marcus (520)"/>
        <s v="Peter Nevius (979)"/>
        <s v="Kelly Jenkins (1978)"/>
        <s v="Bill Bertera (1647)"/>
        <s v="Marc Duci (1756)"/>
        <s v="Peter Bean (1496)"/>
        <s v="Justin Duncan (1984)"/>
        <s v="Paul Jones (2066)"/>
        <s v="Aaron Kaczowka (1757)"/>
        <s v="Mike Hladick (1919)"/>
        <s v="Robert Durant (1683)"/>
        <s v="Luke Adolph (1114)"/>
        <s v="Wallace Holmes (1764)"/>
        <s v="Jaxon Sheehy (1434)"/>
        <s v="Sean McCabe (1677)"/>
        <s v="Sam Gaddes (1993)"/>
        <s v="Michael Rogan (1719)"/>
        <s v="Ryan Shevlin (1962)"/>
        <s v="Nick Erickson (1889)"/>
        <s v="Ryan Goodwin (2028)"/>
        <s v="Jared Reincke (2031)"/>
        <s v="Greg Babineau (2048)"/>
        <s v="Rich Spinale (2069)"/>
        <s v="Brandon Doster (2032)"/>
        <s v="Ben Moulton (2061)"/>
        <s v="Dan Moulton (2068)"/>
        <s v="Anthony Frongillo (2071)"/>
        <s v="Don Tucker (2070)"/>
        <s v="Troy Dietrich (1322)"/>
        <s v="Rob Walker (670)"/>
        <s v="Dean Onners (1780)"/>
        <s v="Dave Mullett (1816)"/>
        <s v="John Rodenhizer (1328)"/>
        <s v="Jacklyn Bogan (1870)"/>
        <s v="Eleanor Poore (1997)"/>
        <s v="Kathryn Gray (1952)"/>
        <s v="Kim Krieser (1903)"/>
        <s v="Travis Milem (1743)"/>
        <s v="Jeremy Kozinski (1934)"/>
        <s v="Eric Kretschmar (1453)"/>
        <s v="Andrew Powell (1133)"/>
        <s v="Ryan Kasprzycki (1733)"/>
        <s v="Nate Davis (2016)"/>
        <s v="Thomas Mielke (1966)"/>
        <s v="Mark Stryker (2013)"/>
        <s v="Timothy DeSouza (2087)"/>
        <s v="Kat Chiacchia (1989)"/>
        <s v="Tim Jiardini (912)"/>
        <s v="Andy Allen (1356)"/>
        <s v="Jeffrey Spring (1259)"/>
        <s v="Greg Kurtz (914)"/>
        <s v="Dominic Sallee (2040)"/>
        <s v="Ryan Dery (2092)"/>
        <s v="Randy Goodie (2074)"/>
        <s v="George Brown (2099)"/>
        <s v="James Sicard (1737)"/>
        <s v="Jay Nourse (1598)"/>
        <s v="Josh Connell (465)"/>
        <s v="Gage Benson (2117)"/>
        <s v="Chris Collette (2024)"/>
        <s v="Keith Baribeault (747)"/>
        <s v="Keith Clark (1411)"/>
        <s v="Josh Pendleton (2080)"/>
        <s v="Brad Ayotte (1416)"/>
        <s v="Marc Sabota (2057)"/>
        <s v="Brian Carter (1345)"/>
        <s v="Eric Spring (1812)"/>
        <s v="Chase Bennett (1794)"/>
        <s v="Sean Konover (2017)"/>
        <s v="Greg McWilliams (1819)"/>
        <s v="Al Leighton (2000)"/>
        <s v="Joshua Hart (1942)"/>
        <s v="Alex Weisheit (1839)"/>
        <s v="Robert Gross (1838)"/>
        <s v="Adam Hassett (1803)"/>
        <s v="Will Plein (1761)"/>
        <s v="Randy Pavel (1935)"/>
        <s v="Bryan Kynard (1644)"/>
        <s v="Jeff Prendergast (429)"/>
        <s v="Seth Hermanson (1951)"/>
        <s v="Michael Ellis (1116)"/>
        <s v="Michael Morin (766)"/>
        <s v="Bill Dunne (1016)"/>
        <s v="Paul Rashaw (1005)"/>
        <s v="Sherri Smith (2077)"/>
        <s v="Jessica Archambault (2006)"/>
        <s v="John Williston (1286)"/>
        <s v="Jasin Bayer (868)"/>
        <s v="Stephen Ditter (153)"/>
        <s v="Bill Bureau (257)"/>
        <s v="Danny White (1590)"/>
        <s v="Jason Southwick (5)"/>
        <s v="Michael Mattioli (296)"/>
        <s v="Tee J Barber (325)"/>
        <s v="Wendy Boutin (1198)"/>
        <s v="Kristi Bayer (957)"/>
        <s v="Matt Mourovic (1615)"/>
        <s v="Adam Jaworski (2043)"/>
        <s v="Sean Belanger (1713)"/>
        <s v="Jason Michael (1918)"/>
        <s v="Patrick DiCaprio (1694)"/>
        <s v="Ryan Minkle (1691)"/>
        <s v="Jaime Perron (846)"/>
        <s v="Greg Cellilli (1494)"/>
        <s v="Jason Charpentier (2085)"/>
        <s v="Ryan Sullivan (1895)"/>
        <s v="Jerel Davis (264)"/>
        <s v="Shaun LaForce (865)"/>
        <s v="Mark Valis (1245)"/>
        <s v="Matt DeAngelis (833)"/>
        <s v="Pete Charron (1358)"/>
        <s v="Jeff Fleury (1477)"/>
        <s v="Paul Couture (1454)"/>
        <s v="Matt Stroika (456)"/>
        <s v="Jason Powers (809)"/>
        <s v="Mike D. Andrews (781)"/>
        <s v="Rich Reilly (597)"/>
        <s v="Bill MacWilliams (12)"/>
        <s v="Bradley Arnall (374)"/>
        <s v="Ira Divoll (1518)"/>
        <s v="David Campbell (1773)"/>
        <s v="Travis Brougham (1172)"/>
        <s v="Mathew Estey (1955)"/>
        <s v="Franklin Sullivan (1945)"/>
        <s v="Trevor Scanlon (1995)"/>
        <s v="Timothy Meehan (1717)"/>
        <s v="Nate Spear (1435)"/>
        <s v="Julie Ferdella (1670)"/>
        <s v="Carli Bennett (1972)"/>
        <s v="Nicole Dalton (1820)"/>
        <s v="James Reinhold (1367)"/>
        <s v="Steve Hartwell (3)"/>
        <s v="Joy Hartwell (14)"/>
        <s v="Henry Ebinger (1994)"/>
        <s v="John Rogers (1910)"/>
        <s v="Brendan Kaisershot (2109)"/>
        <s v="Micah Franzman (1735)"/>
        <s v="Steven Tousignant (1659)"/>
        <s v="Mike Phaneuf (2054)"/>
        <s v="Adam Stearns (1781)"/>
        <s v="Jarrett Austin (1949)"/>
        <s v="Brian Betit (1991)"/>
        <s v="Christy Betit (1992)"/>
        <s v="Jason Hannigan (2108)"/>
        <s v="Greg Sciame (2029)"/>
        <s v="Travis Connolly (2003)"/>
        <s v="Michael Habets (2107)"/>
        <s v="David Frothingham (901)"/>
        <s v="Pete Hess (902)"/>
        <s v="Jeremy Becker (1526)"/>
        <s v="Emmett Cosgrove (2104)"/>
        <s v="Chris Sherwin (810)"/>
        <s v="Anne Lewis (995)"/>
        <s v="John Sudarsky (2081)"/>
        <s v="Gary Whalen (2106)"/>
        <s v="Keith Burtt (952)"/>
        <s v="Chris Young (1329)"/>
        <s v="Eric Woyden (2102)"/>
        <s v="Matthew Wakemen (2096)"/>
        <s v="Joe Michalowski (1883)"/>
        <s v="Matthew Livermore (784)"/>
        <s v="Sean Patrick (1948)"/>
        <s v="Chris Calmeiro (2091)"/>
        <s v="Steve Clark (2038)"/>
        <s v="Kenny Heitz (1987)"/>
        <s v="David Pazmino (2100)"/>
        <s v="Oliver Pazmino (2101)"/>
        <s v="David Moore (1728)"/>
        <s v="Tim Tadlock (1793)"/>
        <s v="Bob Tuttle (2062)"/>
        <s v="Chris Wentzell (2114)"/>
        <s v="Robert Massores (1927)"/>
        <s v="Timothy Smith (574)"/>
        <s v="Chris Dierkens (2088)"/>
        <s v="David Jenkins (1473)"/>
        <s v="Kyle Moriarty (1430)"/>
        <s v="Douglas Churchill (1645)"/>
        <s v="Bryan Lake (1981)"/>
        <s v="Magnus Johannsson (1380)"/>
        <s v="Bradley Thane (1521)"/>
        <s v="Karl Molitoris (732)"/>
        <s v="Joshua Rappeport (1181)"/>
        <s v="Michelle Smith (1663)"/>
        <s v="Mark Stegelmann (1999)"/>
        <s v="John Giampapa (1293)"/>
        <s v="Peter Violet (1122)"/>
        <s v="Eric Nadeau (2093)"/>
        <s v="Heather Stebenne (2118)"/>
        <s v="Drew Smith (313)"/>
        <s v="Alicia Villnave (2058)"/>
        <s v="Nyles Johnson (1475)"/>
        <s v="Bryan Kilmer (2116)"/>
        <s v="William Cox (2111)"/>
        <s v="Stephen Venable (1074)"/>
        <s v="Bill Bruce (2115)"/>
        <s v="Devon LaBelle (1900)"/>
        <s v="Frank Strauss (1354)"/>
        <s v="Kenneth Gary (1157)"/>
        <s v="Christopher Pickering (2067)"/>
        <s v="Jim Bobka (832)"/>
        <s v="Earl Steenburg (1876)"/>
        <s v="Sean Bleything (1630)"/>
        <s v="Greg Wintrob (819)"/>
        <s v="Greg Aucoin (1121)"/>
        <s v="Michael Oatley (1546)"/>
        <s v="Dennis Martel (2122)"/>
        <s v="Andy Neal (499)"/>
        <s v="Guy Lyman (1164)"/>
        <s v="Avery Sartelle (2033)"/>
        <s v="Timothy Cripe (1974)"/>
        <s v="Rick Mahoney (1533)"/>
        <s v="Able Virgile (2126)"/>
        <s v="Jason Ouellet (2052)"/>
        <s v="Martin Simmons (1813)"/>
        <s v="Bridget Bohnson (2063)"/>
        <s v="Nate Lucier (2037)"/>
        <s v="David Hoey (938)"/>
        <s v="Mike McGloin (1878)"/>
        <s v="Mike Polenski (1327)"/>
        <s v="Steven Dakai (829)"/>
        <s v="Jay Barrows (2044)"/>
        <s v="Chris Byrne (827)"/>
        <s v="Ralph DiMonte (1832)"/>
        <s v="Tyler Francis (2072)"/>
        <s v="Andrew McManus (908)"/>
        <s v="James Chambers (1665)"/>
        <s v="Jayson Davis (2128)"/>
        <s v="Paul Sullivan (1107)"/>
        <s v="Dave Richardson (1084)"/>
        <s v="Thomas Bentley (1633)"/>
        <s v="Jake Lewis (2095)"/>
        <s v="Joshua Quackenbush (1723)"/>
        <s v="Bob Johnson (1886)"/>
        <s v="Galloway Johnson (2053)"/>
        <s v="Dave Johnson (7)"/>
        <s v="Matthew Ducharme (1971)"/>
        <s v="Sean Franchi (219)"/>
        <s v="Robert Breckenridge (1655)"/>
        <s v="Norman Fitzgerald (655)"/>
        <s v="Sean Armbruster (2050)"/>
        <s v="Cary Powell (1043)"/>
        <s v="T.M. Dyer (9)"/>
        <s v="John Hart (628)"/>
        <s v="Steven Tumicki (369)"/>
        <s v="Mike Saimond (815)"/>
        <s v="David Jackson (831)"/>
        <s v="Bill Stewart (782)"/>
        <s v="Timothy Carter (1481)"/>
        <s v="Trent Solomon (1344)"/>
        <s v="Richard Benoit (756)"/>
        <s v="John Ladroga (755)"/>
        <s v="Kyle Junion (2113)"/>
        <s v="Daniel Walsh (2103)"/>
        <s v="Daniel Schroeder (2105)"/>
        <s v="Michele Vega (2136)"/>
        <s v="Chris Mergemekes (1383)"/>
        <m/>
        <s v="Fallon Enman (1887)" u="1"/>
        <s v="Andrew Gallerani (1031)" u="1"/>
        <s v="Jeffrey Laterreur (994)" u="1"/>
        <s v="John Hollows (1549)" u="1"/>
        <s v="Brian Kozicki (797)" u="1"/>
        <s v="Daver Coats (207)" u="1"/>
        <s v="Gregory Van Nest (1295)" u="1"/>
        <s v="Matthew Traynor (1548)" u="1"/>
        <s v="Matthew Heenan (1042)" u="1"/>
        <s v="Jeff Burrows (1449)" u="1"/>
        <s v="David James (1120)" u="1"/>
        <s v="Gordon Brown (1668)" u="1"/>
        <s v="Daniel Griffith (113)" u="1"/>
        <s v="Matt Serpliss (1217)" u="1"/>
        <s v="Jim Donnelly (1640)" u="1"/>
        <s v="Bard Soleng (673)" u="1"/>
        <s v="Joshua St. Denis (1672)" u="1"/>
        <s v="Jake LaFlamme (1821)" u="1"/>
        <s v="Marielle Mallar (728)" u="1"/>
        <s v="Cale Israel (1873)" u="1"/>
        <s v="Michael Laterreur (773)" u="1"/>
        <s v="Tony Roberts (1915)" u="1"/>
        <s v="Eric Kaplan (703)" u="1"/>
        <s v="Paul Southard (1914)" u="1"/>
        <s v="Jeffrey Krupa (1721)" u="1"/>
        <s v="Steve Tousignant (1659)" u="1"/>
        <s v="Will Raich (1772)" u="1"/>
        <s v="Adam McGahey (734)" u="1"/>
        <s v="Michael Grzywinski (1605)" u="1"/>
        <s v="Jason Johnson (468)" u="1"/>
        <s v="Todd Lion (1612)" u="1"/>
        <s v="Zachary Jellis (1255)" u="1"/>
        <s v="Stephen Godek (1828)" u="1"/>
        <s v="Dave Serpliss (1316)" u="1"/>
        <s v="Alec Drohan (1912)" u="1"/>
        <s v="Corey Cramer (922)" u="1"/>
        <s v="Edward Legenza (1656)" u="1"/>
        <s v="Brendan Johnson (1379)" u="1"/>
        <s v="David II Normand (1921)" u="1"/>
        <s v="Isaac Chaney (1570)" u="1"/>
        <s v="Aaron Stewart (1681)" u="1"/>
        <s v="Joe Proud (24)" u="1"/>
        <s v="Todd Lapham (874)" u="1"/>
        <s v="Michael Bonanno (1826)" u="1"/>
        <s v="Bob Baker (1422)" u="1"/>
        <s v="Spencer Weatherholt (1782)" u="1"/>
        <s v="Joe Gara (1359)" u="1"/>
        <s v="Carol Click (1831)" u="1"/>
        <s v="Bill Newman (180)" u="1"/>
        <s v="Mike Carroll (500)" u="1"/>
        <s v="Bill Ross (1961)" u="1"/>
        <s v="Bradley Parsons (1540)" u="1"/>
        <s v="Tom Whissel (1559)" u="1"/>
        <s v="Johnny Macmillan (1600)" u="1"/>
        <s v="Tim Griskus (1149)" u="1"/>
        <s v="Bob Picard (1106)" u="1"/>
        <s v="Bob DeCosta (10)" u="1"/>
        <s v="Ed Hovestadt (940)" u="1"/>
        <s v="Nicholas Catano (1840)" u="1"/>
        <s v="Andrew Orie (1970)" u="1"/>
        <s v="Dylan Courtney (1765)" u="1"/>
        <s v="Ryan Clair (1905)" u="1"/>
        <s v="Joel Vautour (1817)" u="1"/>
        <s v="Seamus Scanlon (566)" u="1"/>
        <s v="Gretchen Kruesi (1625)" u="1"/>
        <s v="John Hopkins (1169)" u="1"/>
        <s v="Daniel Ragland (1830)" u="1"/>
        <s v="Aaron Haenel (1874)" u="1"/>
        <s v="Stephanie Brownell (1520)" u="1"/>
        <s v="Seth McQuade (1311)" u="1"/>
        <s v="Les Sinnock (522)" u="1"/>
        <s v="Patrick LaFlamme (1307)" u="1"/>
        <s v="Joshua Gibson (1624)" u="1"/>
        <s v="Seth Seeman (1796)" u="1"/>
        <s v="David S. Wollner (198)" u="1"/>
        <s v="Perry Russo (1944)" u="1"/>
        <s v="Michael Connell (386)" u="1"/>
        <s v="Michael Gaffney (1365)" u="1"/>
        <s v="Tiffany Caban (1835)" u="1"/>
        <s v="Andrew Allen (1356)" u="1"/>
        <s v="Matt Thomas (485)" u="1"/>
        <s v="Eric Prouty (1811)" u="1"/>
        <s v="Caleb Nicholson (1859)" u="1"/>
        <s v="David Stidham (400)" u="1"/>
        <s v="Mark Goldstein (1550)" u="1"/>
        <s v="Mark Lyons (885)" u="1"/>
        <s v="Erik Zarazinski (1897)" u="1"/>
        <s v="Richard Vontell (1660)" u="1"/>
        <s v="Ryan Savage (1569)" u="1"/>
        <s v="Dave Moore (1728)" u="1"/>
        <s v="Nicholas Ailes (1658)" u="1"/>
        <s v="Brian Cristina (1736)" u="1"/>
        <s v="Matthew Rothstein (1649)" u="1"/>
        <s v="Andrew Brunell (1805)" u="1"/>
        <s v="Christopher Mattson (1777)" u="1"/>
        <s v="Matt Marro (1360)" u="1"/>
        <s v="Chris Bolton (1170)" u="1"/>
        <s v="Jeremiah Lyons (1597)" u="1"/>
        <s v="Joe Gesick (1899)" u="1"/>
        <s v="Phelan Lyman (1281)" u="1"/>
        <s v="Antone Lutz (1980)" u="1"/>
        <s v="Mark Holt (1648)" u="1"/>
        <s v="Timothy Ziembiec (1650)" u="1"/>
        <s v="Daniel Sullivan (1511)" u="1"/>
        <s v="Raymond Quinn (1947)" u="1"/>
        <s v="Matthew Talbot (1977)" u="1"/>
        <s v="Joe Bettencourt (1884)" u="1"/>
        <s v="Doug Bechtel (498)" u="1"/>
        <s v="David Tulloch (1958)" u="1"/>
        <s v="Joshua Connor (1552)" u="1"/>
        <s v="Dave Hickson (1285)" u="1"/>
        <s v="Patrick Barnett (925)" u="1"/>
        <s v="Andrew Streeter (1032)" u="1"/>
        <s v="Keri Hess (1137)" u="1"/>
        <s v="Justin DeVico (1451)" u="1"/>
        <s v="  (0)" u="1"/>
        <s v="Edward Collins (1959)" u="1"/>
        <s v="Jake Pawlowski  (1614)" u="1"/>
        <s v="Evan Arteaga (1581)" u="1"/>
        <s v="Peter Johnson (749)" u="1"/>
        <s v="Eric O'Connell (1332)" u="1"/>
        <s v="Cooper Arnold (1907)" u="1"/>
        <s v="Aaron Frank (1866)" u="1"/>
        <s v="Caleb Phillips (1788)" u="1"/>
        <s v="Dan Doyle (22)" u="1"/>
        <s v="Jeff Cooper (1331)" u="1"/>
        <s v="Nick Jennings (1071)" u="1"/>
        <s v="Zach Longeill (1643)" u="1"/>
        <s v="Steve Couture (1712)" u="1"/>
        <s v="Chuck Tammaro (1725)" u="1"/>
        <s v="Dena Laudon (1542)" u="1"/>
        <s v="Dan McWilliams (1924)" u="1"/>
        <s v="Joseph Yaskis (836)" u="1"/>
        <s v="A.C. Heyward (1621)" u="1"/>
        <s v="Tim Keirstead (1894)" u="1"/>
        <s v="Peter Charron (1358)" u="1"/>
        <s v="Matt Jackson (652)" u="1"/>
        <s v="Robert Burdett (1300)" u="1"/>
        <s v="Keith Hughes (1487)" u="1"/>
        <s v="Chris Baker (1653)" u="1"/>
        <s v="Tim Kapushinski (1174)" u="1"/>
        <s v="Rob Tatro (635)" u="1"/>
        <s v="Bill Berterra (1647)" u="1"/>
        <s v="David C Jenkins (1473)" u="1"/>
        <s v="Becca Tucker (1589)" u="1"/>
        <s v="Justin Kaulius (1402)" u="1"/>
        <s v="Jason Nourse (1598)" u="1"/>
        <s v="David Phillips (1749)" u="1"/>
        <s v="Jason Toothaker (1291)" u="1"/>
        <s v="Andrew Wooten (939)" u="1"/>
        <s v="Adam Goodman (709)" u="1"/>
        <s v="Erin Tivnan (1280)" u="1"/>
        <s v="Matt Buono (697)" u="1"/>
        <s v="Jeff Donovan (1931)" u="1"/>
        <s v="Greg Smith (1806)" u="1"/>
        <s v="Stephen Banatoski (1939)" u="1"/>
        <s v="Jeff Conant (971)" u="1"/>
        <s v="Jeffrey Chauvin (1669)" u="1"/>
        <s v="Mason Hayes (1801)" u="1"/>
        <s v="Eli Fitch (1673)" u="1"/>
        <s v="Nicky King (1234)" u="1"/>
        <s v="Billy Dunne (1017)" u="1"/>
        <s v="Roger Gagnon (800)" u="1"/>
        <s v="Robert Ackley (1516)" u="1"/>
        <s v="Sean Bednarz (1429)" u="1"/>
        <s v="Brian Thompson (763)" u="1"/>
        <s v="Jamie Newcombe (1930)" u="1"/>
        <s v="Paul Schueller (1766)" u="1"/>
        <s v="Richard Hamel (1752)" u="1"/>
        <s v="Joe Young (1654)" u="1"/>
        <s v="Julian Birch (1517)" u="1"/>
        <s v="James Beaulieu (1003)" u="1"/>
        <s v="Michael Lawrence (1679)" u="1"/>
        <s v="Pete Cote (1685)" u="1"/>
        <s v="Kevin Gardner (1882)" u="1"/>
        <s v="Joshua Wedel (1433)" u="1"/>
        <s v="Michael Zorovich (1203)" u="1"/>
        <s v="Jeff Daniels (1561)" u="1"/>
        <s v="Stephen Perry (1860)" u="1"/>
        <s v="Chris Martin (1197)" u="1"/>
        <s v="Michele Smith (1663)" u="1"/>
        <s v="Matt Aubin (1202)" u="1"/>
        <s v="John Garb (476)" u="1"/>
        <s v="Andrew Duquette (1323)" u="1"/>
        <s v="Trenton Solomon (1344)" u="1"/>
        <s v="Travis Buchanan (1657)" u="1"/>
        <s v="John O'Donnell (1636)" u="1"/>
        <s v="Kevin Fanning (1445)" u="1"/>
        <s v="Alex Gula (1467)" u="1"/>
        <s v="John Broderick (1571)" u="1"/>
        <s v="Christopher Benton (1682)" u="1"/>
        <s v="Billy Padavano (1879)" u="1"/>
        <s v="Ben Kirby (1000)" u="1"/>
        <s v="Jordan Potvin (1799)" u="1"/>
        <s v="Everett Evans (110)" u="1"/>
        <s v="Jeremy Thresher (1317)" u="1"/>
        <s v="Matt Reed (1664)" u="1"/>
        <s v="Bradley Harris (1388)" u="1"/>
        <s v="Amy Streeter (1480)" u="1"/>
        <s v="Chris Olsen (1854)" u="1"/>
        <s v="Michael Doyle (1863)" u="1"/>
        <s v="Micheal Doyle (1863)" u="1"/>
        <s v="Donald Boutin (881)" u="1"/>
        <s v="David Carter (1336)" u="1"/>
        <s v="Jason Weiner (1953)" u="1"/>
        <s v="John DeBois (798)" u="1"/>
        <s v="Bill Laudon III (1541)" u="1"/>
        <s v="Kenneth Marshall (1513)" u="1"/>
        <s v="Daniel Nakamoto (739)" u="1"/>
        <s v="Chris Carr (1130)" u="1"/>
        <s v="Eric Kevorkian (1304)" u="1"/>
        <s v="Rob Feeney (1396)" u="1"/>
        <s v="Jeff Cahill (674)" u="1"/>
        <s v="Joe Gaspardi (1651)" u="1"/>
        <s v="Jonathan Serpliss (1264)" u="1"/>
        <s v="Derek DeCoste (1545)" u="1"/>
        <s v="Jason Beers (1708)" u="1"/>
        <s v="Dan Dodge (1637)" u="1"/>
        <s v="Gary Stansfield (816)" u="1"/>
        <s v="Isaac Bromberg (1443)" u="1"/>
        <s v="Mark Dombek (852)" u="1"/>
        <s v="Paul Fleming (965)" u="1"/>
        <s v="Jared Secor (1582)" u="1"/>
        <s v="John Szymanski (1690)" u="1"/>
        <s v="Jonathan Gerry (1075)" u="1"/>
        <s v="Steve Marcil (1583)" u="1"/>
        <s v="Matthew Kobel (1809)" u="1"/>
        <s v="Darby O'Leary (1675)" u="1"/>
        <s v="Michael Murphy (1102)" u="1"/>
        <s v="Dan Ouellet (300)" u="1"/>
        <s v="Wayne Galvin (1551)" u="1"/>
        <s v="Derek Brazauskas (1123)" u="1"/>
        <s v="Jeff Yetter (1497)" u="1"/>
        <s v="Adam Prestin (1595)" u="1"/>
        <s v="David Boliver (605)" u="1"/>
        <s v="Mindy Lee LaFontaine (1652)" u="1"/>
        <s v="Hector Melendez (1759)" u="1"/>
        <s v="Dennis McMahon (1661)" u="1"/>
        <s v="Matt Zabawa (1744)" u="1"/>
        <s v="Chris Gallagher (1616)" u="1"/>
        <s v="Donnie Phillips (1220)" u="1"/>
        <s v="Bob Direnzo (1035)" u="1"/>
        <s v="Bret Norcross (1381)" u="1"/>
        <s v="John O'Reilly (933)" u="1"/>
        <s v="Kory Roy (1338)" u="1"/>
        <s v="Joe Canali (1465)" u="1"/>
        <s v="James MacRae (1963)" u="1"/>
        <s v="Tom Nierzwicki (618)" u="1"/>
        <s v="Michael Nugent (1623)" u="1"/>
        <s v="Dan Moriarity (1557)" u="1"/>
        <s v="Bruce Gallagher (1553)" u="1"/>
        <s v="Andrew Tabaczynski (1762)" u="1"/>
        <s v="Nicolas Labrie (1975)" u="1"/>
        <s v="Erik Haenel (1875)" u="1"/>
        <s v="Ben D'Amore (1438)" u="1"/>
        <s v="Angelo Mascia (1602)" u="1"/>
        <s v="Bill Stapleton (700)" u="1"/>
        <s v="Jason Rubito (1111)" u="1"/>
        <s v="Karalyn Phillips (1787)" u="1"/>
        <s v="James Cornwell (1502)" u="1"/>
        <s v="Jeffrey Lingenfelter (1818)" u="1"/>
        <s v="Joshua Johnen (1405)" u="1"/>
        <s v="Randy Streeter (1671)" u="1"/>
        <s v="Chris Piaseczny (855)" u="1"/>
        <s v="Jose Vallejos (1877)" u="1"/>
        <s v="Keith Enger (1842)" u="1"/>
        <s v="Kyle Connelly (1933)" u="1"/>
        <s v="Mike Valerio (1829)" u="1"/>
        <s v="Chris Sharkey (1923)" u="1"/>
        <s v="Jennifer Frantz (1642)" u="1"/>
        <s v="Jim Tufts (1437)" u="1"/>
        <s v="Brett Delamater (1755)" u="1"/>
        <s v="Arthur Graustein (788)" u="1"/>
        <s v="Whit Cooper (1076)" u="1"/>
        <s v="Cameron Gallant (1413)" u="1"/>
        <s v="Todd Rainwater (1798)" u="1"/>
        <s v="Robert Walls (1706)" u="1"/>
        <s v="Jr., Robert Whipple (1872)" u="1"/>
        <s v="Adam Dodge (1221)" u="1"/>
        <s v="Justin Gould (1946)" u="1"/>
        <s v="Peter Lauber (1758)" u="1"/>
        <s v="Keith Rice (1834)" u="1"/>
        <s v="Jonathan Sullivan (1778)" u="1"/>
        <s v="Brett Bisio (1662)" u="1"/>
        <s v="Andrew Gardner (1585)" u="1"/>
        <s v="Nick Szymczak (1564)" u="1"/>
        <s v="Rob Breckenridge (1655)" u="1"/>
        <s v="Stephen Egeland (1525)" u="1"/>
        <s v="Zach Whissel (1560)" u="1"/>
        <s v="Ryan Kenney (1932)" u="1"/>
        <s v="John Vermynck (861)" u="1"/>
        <s v="Nick Carl (1785)" u="1"/>
        <s v="Matthew Oleski (1714)" u="1"/>
        <s v="David Thieken (1837)" u="1"/>
        <s v="Shawn Mullen (1018)" u="1"/>
        <s v="Daniel Hale (722)" u="1"/>
        <s v="Evan Williams (1797)" u="1"/>
        <s v="Ivan Wasko (1700)" u="1"/>
        <s v="Lee Marshall (1512)" u="1"/>
        <s v="Roger Vranak (1791)" u="1"/>
        <s v="Michael Craven (1804)" u="1"/>
        <s v="Jay Ballard (1486)" u="1"/>
        <s v="Angelo Mascia (1741)" u="1"/>
        <s v="Robert Klug (1641)" u="1"/>
        <s v="Alan Thresher (1424)" u="1"/>
        <s v="Melissa Fisher (1954)" u="1"/>
        <s v="Jonathan Gordon (1386)" u="1"/>
        <s v="Mike Grzywinski (1605)" u="1"/>
        <s v="Sean Breslin (848)" u="1"/>
        <s v="Ryan Thompson (1536)" u="1"/>
        <s v="David Bernier (1699)" u="1"/>
        <s v="Caitlin Tulloch (1958)" u="1"/>
        <s v="Nathan Spear (1435)" u="1"/>
        <s v="James Lane (412)" u="1"/>
        <s v="Kate Thompson (1325)" u="1"/>
        <s v="Valerie Thresher (1730)" u="1"/>
        <s v="Jason Dore (1050)" u="1"/>
        <s v="Maureen McErlean (1023)" u="1"/>
        <s v="Alan MacLean (1218)" u="1"/>
        <s v="Nate Eckhoff (1562)" u="1"/>
        <s v="John Jurczynski (1824)" u="1"/>
        <s v="Eric Rakers (1588)" u="1"/>
        <s v="Eli Connarton (1709)" u="1"/>
        <s v="Emily Smith (1896)" u="1"/>
        <s v="John Fissel (959)" u="1"/>
        <s v="Matthew Grayum (1483)" u="1"/>
        <s v="Patrick Harris (1748)" u="1"/>
        <s v="Sean Echlin (1845)" u="1"/>
        <s v="Stephen Economos (1464)" u="1"/>
        <s v="Joshua Winn (1732)" u="1"/>
        <s v="Steve Walker (669)" u="1"/>
        <s v="David Fodaski (1680)" u="1"/>
        <s v="Rick Belhumeur (591)" u="1"/>
        <s v="Chris Irvine (1239)" u="1"/>
        <s v="Mike Lazzaro (1913)" u="1"/>
        <s v="Jim Bouffard (1125)" u="1"/>
        <s v="Greenleaf Garrison (1484)" u="1"/>
        <s v="Joseph Ruggiero (1902)" u="1"/>
        <s v="Brian Donnelly (1891)" u="1"/>
        <s v="Kyle Stevens (1400)" u="1"/>
        <s v="David Keddy (1982)" u="1"/>
        <s v="Chris Gluchoski (1586)" u="1"/>
        <s v="Ryan Brunelle (378)" u="1"/>
        <s v="Zachary Bilodeau (1667)" u="1"/>
        <s v="Ellen Jones (1674)" u="1"/>
        <s v="Chad Hall (1192)" u="1"/>
        <s v="Tucker Davis (1827)" u="1"/>
        <s v="Anthony Rocco (1693)" u="1"/>
        <s v="Silvio Sanchez (1722)" u="1"/>
        <s v="George Cavros (1711)" u="1"/>
        <s v="Todd Vishaway (1584)" u="1"/>
        <s v="Josh Isaac (1556)" u="1"/>
        <s v="Daniel O'Neill (1692)" u="1"/>
        <s v="George Economos (1460)" u="1"/>
        <s v="Melina Economos (1577)" u="1"/>
        <s v="Joy Spurlin (1574)" u="1"/>
        <s v="Brett Antosik (1334)" u="1"/>
        <s v="Gary Bosselait (1751)" u="1"/>
        <s v="Milton Morse III (1634)" u="1"/>
        <s v="Armand Blanco (1855)" u="1"/>
        <s v="Nick Ceja (1774)" u="1"/>
        <s v="Coleman Marcus (1132)" u="1"/>
        <s v="Chris Atsigner (1753)" u="1"/>
        <s v="J. Bird Roosa (1175)" u="1"/>
        <s v="Trevor Echlin (1846)" u="1"/>
        <s v="Brandon Shaw (1850)" u="1"/>
        <s v="Sam Thresher (1425)" u="1"/>
        <s v="Jeff Zipkin (1013)" u="1"/>
        <s v="Nicholas Economos (1459)" u="1"/>
        <s v="Bill Corr (1631)" u="1"/>
        <s v="Mark Sheppard (1419)" u="1"/>
        <s v="Chris Gagne (789)" u="1"/>
        <s v="Chris Barden (1472)" u="1"/>
        <s v="Titan Bariloni (1184)" u="1"/>
        <s v="Charlie Holmgren (1046)" u="1"/>
        <s v="Michael Grossman (1441)" u="1"/>
        <s v="Ray Perry (1861)" u="1"/>
        <s v="Steve Merrill (1750)" u="1"/>
        <s v="Chris Moulton (1666)" u="1"/>
      </sharedItems>
    </cacheField>
    <cacheField name="NEFA" numFmtId="0">
      <sharedItems containsString="0" containsBlank="1" containsNumber="1" containsInteger="1" minValue="0" maxValue="21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5">
  <r>
    <x v="0"/>
    <x v="0"/>
    <n v="1"/>
    <n v="1"/>
    <x v="0"/>
    <m/>
    <d v="2015-01-10T00:00:00"/>
    <x v="0"/>
    <n v="0"/>
  </r>
  <r>
    <x v="0"/>
    <x v="0"/>
    <n v="1"/>
    <n v="1"/>
    <x v="0"/>
    <n v="101.2"/>
    <d v="2015-01-10T00:00:00"/>
    <x v="1"/>
    <n v="689"/>
  </r>
  <r>
    <x v="0"/>
    <x v="0"/>
    <n v="2"/>
    <n v="1"/>
    <x v="0"/>
    <n v="91.666666666666671"/>
    <d v="2015-01-10T00:00:00"/>
    <x v="2"/>
    <n v="698"/>
  </r>
  <r>
    <x v="0"/>
    <x v="0"/>
    <n v="3"/>
    <n v="1"/>
    <x v="0"/>
    <n v="83.333333333333329"/>
    <d v="2015-01-10T00:00:00"/>
    <x v="3"/>
    <n v="1086"/>
  </r>
  <r>
    <x v="0"/>
    <x v="0"/>
    <n v="4"/>
    <n v="1"/>
    <x v="0"/>
    <n v="75"/>
    <d v="2015-01-10T00:00:00"/>
    <x v="4"/>
    <n v="1160"/>
  </r>
  <r>
    <x v="0"/>
    <x v="0"/>
    <n v="6"/>
    <n v="1"/>
    <x v="0"/>
    <n v="58.333333333333329"/>
    <d v="2015-01-10T00:00:00"/>
    <x v="5"/>
    <n v="1369"/>
  </r>
  <r>
    <x v="0"/>
    <x v="0"/>
    <n v="10"/>
    <n v="1"/>
    <x v="0"/>
    <n v="25"/>
    <d v="2015-01-10T00:00:00"/>
    <x v="6"/>
    <n v="1768"/>
  </r>
  <r>
    <x v="0"/>
    <x v="0"/>
    <n v="11"/>
    <n v="1"/>
    <x v="0"/>
    <n v="16.666666666666657"/>
    <d v="2015-01-10T00:00:00"/>
    <x v="7"/>
    <n v="1676"/>
  </r>
  <r>
    <x v="0"/>
    <x v="1"/>
    <n v="1"/>
    <n v="2"/>
    <x v="1"/>
    <m/>
    <d v="2015-01-10T00:00:00"/>
    <x v="0"/>
    <n v="0"/>
  </r>
  <r>
    <x v="0"/>
    <x v="1"/>
    <n v="1"/>
    <n v="2"/>
    <x v="1"/>
    <n v="100.5"/>
    <d v="2015-01-10T00:00:00"/>
    <x v="8"/>
    <n v="664"/>
  </r>
  <r>
    <x v="0"/>
    <x v="1"/>
    <n v="2"/>
    <n v="2"/>
    <x v="1"/>
    <n v="80"/>
    <d v="2015-01-10T00:00:00"/>
    <x v="9"/>
    <n v="849"/>
  </r>
  <r>
    <x v="0"/>
    <x v="1"/>
    <n v="2"/>
    <n v="2"/>
    <x v="1"/>
    <n v="80"/>
    <d v="2015-01-10T00:00:00"/>
    <x v="10"/>
    <n v="1112"/>
  </r>
  <r>
    <x v="0"/>
    <x v="1"/>
    <n v="4"/>
    <n v="2"/>
    <x v="1"/>
    <n v="40"/>
    <d v="2015-01-10T00:00:00"/>
    <x v="11"/>
    <n v="1689"/>
  </r>
  <r>
    <x v="0"/>
    <x v="2"/>
    <n v="1"/>
    <n v="3"/>
    <x v="2"/>
    <m/>
    <d v="2015-01-10T00:00:00"/>
    <x v="0"/>
    <n v="0"/>
  </r>
  <r>
    <x v="0"/>
    <x v="2"/>
    <n v="1"/>
    <n v="3"/>
    <x v="2"/>
    <n v="100.7"/>
    <d v="2015-01-10T00:00:00"/>
    <x v="12"/>
    <n v="1848"/>
  </r>
  <r>
    <x v="0"/>
    <x v="2"/>
    <n v="2"/>
    <n v="3"/>
    <x v="2"/>
    <n v="85.714285714285708"/>
    <d v="2015-01-10T00:00:00"/>
    <x v="13"/>
    <n v="2011"/>
  </r>
  <r>
    <x v="0"/>
    <x v="2"/>
    <n v="4"/>
    <n v="3"/>
    <x v="2"/>
    <n v="57.142857142857139"/>
    <d v="2015-01-10T00:00:00"/>
    <x v="14"/>
    <n v="478"/>
  </r>
  <r>
    <x v="0"/>
    <x v="2"/>
    <n v="5"/>
    <n v="3"/>
    <x v="2"/>
    <n v="42.857142857142854"/>
    <d v="2015-01-10T00:00:00"/>
    <x v="15"/>
    <n v="1686"/>
  </r>
  <r>
    <x v="0"/>
    <x v="2"/>
    <n v="7"/>
    <n v="3"/>
    <x v="2"/>
    <n v="14.285714285714278"/>
    <d v="2015-01-10T00:00:00"/>
    <x v="16"/>
    <n v="4"/>
  </r>
  <r>
    <x v="0"/>
    <x v="3"/>
    <n v="1"/>
    <n v="6"/>
    <x v="3"/>
    <m/>
    <d v="2015-01-10T00:00:00"/>
    <x v="0"/>
    <n v="0"/>
  </r>
  <r>
    <x v="0"/>
    <x v="4"/>
    <n v="1"/>
    <n v="10"/>
    <x v="4"/>
    <m/>
    <d v="2015-01-10T00:00:00"/>
    <x v="0"/>
    <n v="0"/>
  </r>
  <r>
    <x v="0"/>
    <x v="4"/>
    <n v="1"/>
    <n v="10"/>
    <x v="4"/>
    <n v="101.6"/>
    <d v="2015-01-10T00:00:00"/>
    <x v="17"/>
    <n v="1779"/>
  </r>
  <r>
    <x v="0"/>
    <x v="4"/>
    <n v="3"/>
    <n v="10"/>
    <x v="4"/>
    <n v="87.5"/>
    <d v="2015-01-10T00:00:00"/>
    <x v="18"/>
    <n v="1814"/>
  </r>
  <r>
    <x v="0"/>
    <x v="4"/>
    <n v="4"/>
    <n v="10"/>
    <x v="4"/>
    <n v="81.25"/>
    <d v="2015-01-10T00:00:00"/>
    <x v="19"/>
    <n v="2004"/>
  </r>
  <r>
    <x v="0"/>
    <x v="4"/>
    <n v="4"/>
    <n v="10"/>
    <x v="4"/>
    <n v="81.25"/>
    <d v="2015-01-10T00:00:00"/>
    <x v="20"/>
    <n v="2025"/>
  </r>
  <r>
    <x v="0"/>
    <x v="4"/>
    <n v="11"/>
    <n v="10"/>
    <x v="4"/>
    <n v="37.5"/>
    <d v="2015-01-10T00:00:00"/>
    <x v="21"/>
    <n v="1938"/>
  </r>
  <r>
    <x v="0"/>
    <x v="4"/>
    <n v="12"/>
    <n v="10"/>
    <x v="4"/>
    <n v="31.25"/>
    <d v="2015-01-10T00:00:00"/>
    <x v="22"/>
    <n v="1651"/>
  </r>
  <r>
    <x v="0"/>
    <x v="4"/>
    <n v="13"/>
    <n v="10"/>
    <x v="4"/>
    <n v="25"/>
    <d v="2015-01-10T00:00:00"/>
    <x v="23"/>
    <n v="1823"/>
  </r>
  <r>
    <x v="0"/>
    <x v="4"/>
    <n v="13"/>
    <n v="10"/>
    <x v="4"/>
    <n v="25"/>
    <d v="2015-01-10T00:00:00"/>
    <x v="24"/>
    <n v="2014"/>
  </r>
  <r>
    <x v="0"/>
    <x v="5"/>
    <n v="1"/>
    <n v="11"/>
    <x v="5"/>
    <m/>
    <d v="2015-01-10T00:00:00"/>
    <x v="0"/>
    <n v="0"/>
  </r>
  <r>
    <x v="0"/>
    <x v="5"/>
    <n v="1"/>
    <n v="11"/>
    <x v="5"/>
    <n v="101.7"/>
    <d v="2015-01-10T00:00:00"/>
    <x v="25"/>
    <n v="2020"/>
  </r>
  <r>
    <x v="0"/>
    <x v="5"/>
    <n v="3"/>
    <n v="11"/>
    <x v="5"/>
    <n v="88.235294117647058"/>
    <d v="2015-01-10T00:00:00"/>
    <x v="26"/>
    <n v="1899"/>
  </r>
  <r>
    <x v="0"/>
    <x v="5"/>
    <n v="4"/>
    <n v="11"/>
    <x v="5"/>
    <n v="82.35294117647058"/>
    <d v="2015-01-10T00:00:00"/>
    <x v="27"/>
    <n v="2027"/>
  </r>
  <r>
    <x v="0"/>
    <x v="5"/>
    <n v="5"/>
    <n v="11"/>
    <x v="5"/>
    <n v="76.470588235294116"/>
    <d v="2015-01-10T00:00:00"/>
    <x v="28"/>
    <n v="1697"/>
  </r>
  <r>
    <x v="0"/>
    <x v="5"/>
    <n v="5"/>
    <n v="11"/>
    <x v="5"/>
    <n v="76.470588235294116"/>
    <d v="2015-01-10T00:00:00"/>
    <x v="29"/>
    <n v="2083"/>
  </r>
  <r>
    <x v="0"/>
    <x v="5"/>
    <n v="9"/>
    <n v="11"/>
    <x v="5"/>
    <n v="52.941176470588232"/>
    <d v="2015-01-10T00:00:00"/>
    <x v="30"/>
    <n v="1940"/>
  </r>
  <r>
    <x v="0"/>
    <x v="5"/>
    <n v="11"/>
    <n v="11"/>
    <x v="5"/>
    <n v="41.17647058823529"/>
    <d v="2015-01-10T00:00:00"/>
    <x v="31"/>
    <n v="2078"/>
  </r>
  <r>
    <x v="0"/>
    <x v="5"/>
    <n v="13"/>
    <n v="11"/>
    <x v="5"/>
    <n v="29.411764705882348"/>
    <d v="2015-01-10T00:00:00"/>
    <x v="32"/>
    <n v="2018"/>
  </r>
  <r>
    <x v="0"/>
    <x v="6"/>
    <n v="1"/>
    <n v="12"/>
    <x v="6"/>
    <m/>
    <d v="2015-01-10T00:00:00"/>
    <x v="0"/>
    <n v="0"/>
  </r>
  <r>
    <x v="0"/>
    <x v="6"/>
    <n v="1"/>
    <n v="12"/>
    <x v="6"/>
    <n v="100.8"/>
    <d v="2015-01-10T00:00:00"/>
    <x v="33"/>
    <n v="2035"/>
  </r>
  <r>
    <x v="0"/>
    <x v="6"/>
    <n v="6"/>
    <n v="12"/>
    <x v="6"/>
    <n v="37.5"/>
    <d v="2015-01-10T00:00:00"/>
    <x v="34"/>
    <n v="1760"/>
  </r>
  <r>
    <x v="0"/>
    <x v="7"/>
    <n v="1"/>
    <n v="13"/>
    <x v="7"/>
    <m/>
    <d v="2015-01-10T00:00:00"/>
    <x v="0"/>
    <n v="0"/>
  </r>
  <r>
    <x v="0"/>
    <x v="7"/>
    <n v="1"/>
    <n v="13"/>
    <x v="7"/>
    <n v="100.3"/>
    <d v="2015-01-10T00:00:00"/>
    <x v="35"/>
    <n v="1527"/>
  </r>
  <r>
    <x v="0"/>
    <x v="7"/>
    <n v="2"/>
    <n v="13"/>
    <x v="7"/>
    <n v="66.666666666666657"/>
    <d v="2015-01-10T00:00:00"/>
    <x v="36"/>
    <n v="1163"/>
  </r>
  <r>
    <x v="0"/>
    <x v="7"/>
    <n v="2"/>
    <n v="13"/>
    <x v="7"/>
    <n v="66.666666666666657"/>
    <d v="2015-01-10T00:00:00"/>
    <x v="37"/>
    <n v="1417"/>
  </r>
  <r>
    <x v="0"/>
    <x v="8"/>
    <n v="1"/>
    <n v="14"/>
    <x v="8"/>
    <m/>
    <d v="2015-01-10T00:00:00"/>
    <x v="0"/>
    <n v="0"/>
  </r>
  <r>
    <x v="0"/>
    <x v="8"/>
    <n v="3"/>
    <n v="14"/>
    <x v="8"/>
    <n v="33.333333333333329"/>
    <d v="2015-01-10T00:00:00"/>
    <x v="38"/>
    <n v="2026"/>
  </r>
  <r>
    <x v="0"/>
    <x v="9"/>
    <n v="1"/>
    <n v="17"/>
    <x v="9"/>
    <m/>
    <d v="2015-01-10T00:00:00"/>
    <x v="0"/>
    <n v="0"/>
  </r>
  <r>
    <x v="0"/>
    <x v="10"/>
    <n v="1"/>
    <n v="18"/>
    <x v="10"/>
    <m/>
    <d v="2015-01-10T00:00:00"/>
    <x v="0"/>
    <n v="0"/>
  </r>
  <r>
    <x v="0"/>
    <x v="11"/>
    <n v="1"/>
    <n v="22"/>
    <x v="11"/>
    <m/>
    <d v="2015-01-10T00:00:00"/>
    <x v="0"/>
    <n v="0"/>
  </r>
  <r>
    <x v="1"/>
    <x v="0"/>
    <n v="1"/>
    <n v="1"/>
    <x v="0"/>
    <m/>
    <d v="2015-02-28T00:00:00"/>
    <x v="0"/>
    <n v="0"/>
  </r>
  <r>
    <x v="1"/>
    <x v="0"/>
    <n v="1"/>
    <n v="1"/>
    <x v="0"/>
    <n v="102.2"/>
    <d v="2015-02-28T00:00:00"/>
    <x v="39"/>
    <n v="656"/>
  </r>
  <r>
    <x v="1"/>
    <x v="0"/>
    <n v="2"/>
    <n v="1"/>
    <x v="0"/>
    <n v="95.454545454545453"/>
    <d v="2015-02-28T00:00:00"/>
    <x v="3"/>
    <n v="1086"/>
  </r>
  <r>
    <x v="1"/>
    <x v="0"/>
    <n v="5"/>
    <n v="1"/>
    <x v="0"/>
    <n v="81.818181818181813"/>
    <d v="2015-02-28T00:00:00"/>
    <x v="5"/>
    <n v="1369"/>
  </r>
  <r>
    <x v="1"/>
    <x v="0"/>
    <n v="7"/>
    <n v="1"/>
    <x v="0"/>
    <n v="72.72727272727272"/>
    <d v="2015-02-28T00:00:00"/>
    <x v="40"/>
    <n v="151"/>
  </r>
  <r>
    <x v="1"/>
    <x v="0"/>
    <n v="12"/>
    <n v="1"/>
    <x v="0"/>
    <n v="49.999999999999993"/>
    <d v="2015-02-28T00:00:00"/>
    <x v="8"/>
    <n v="664"/>
  </r>
  <r>
    <x v="1"/>
    <x v="0"/>
    <n v="12"/>
    <n v="1"/>
    <x v="0"/>
    <n v="49.999999999999993"/>
    <d v="2015-02-28T00:00:00"/>
    <x v="4"/>
    <n v="1160"/>
  </r>
  <r>
    <x v="1"/>
    <x v="1"/>
    <n v="1"/>
    <n v="2"/>
    <x v="1"/>
    <m/>
    <d v="2015-02-28T00:00:00"/>
    <x v="0"/>
    <n v="0"/>
  </r>
  <r>
    <x v="1"/>
    <x v="1"/>
    <n v="2"/>
    <n v="2"/>
    <x v="1"/>
    <n v="50"/>
    <d v="2015-02-28T00:00:00"/>
    <x v="41"/>
    <n v="1401"/>
  </r>
  <r>
    <x v="1"/>
    <x v="2"/>
    <n v="1"/>
    <n v="3"/>
    <x v="2"/>
    <m/>
    <d v="2015-02-28T00:00:00"/>
    <x v="0"/>
    <n v="0"/>
  </r>
  <r>
    <x v="1"/>
    <x v="2"/>
    <n v="1"/>
    <n v="3"/>
    <x v="2"/>
    <n v="100.3"/>
    <d v="2015-02-28T00:00:00"/>
    <x v="15"/>
    <n v="1686"/>
  </r>
  <r>
    <x v="1"/>
    <x v="2"/>
    <n v="2"/>
    <n v="3"/>
    <x v="2"/>
    <n v="66.666666666666657"/>
    <d v="2015-02-28T00:00:00"/>
    <x v="12"/>
    <n v="1848"/>
  </r>
  <r>
    <x v="1"/>
    <x v="12"/>
    <n v="1"/>
    <n v="4"/>
    <x v="12"/>
    <n v="100.2"/>
    <d v="2015-02-28T00:00:00"/>
    <x v="42"/>
    <n v="1720"/>
  </r>
  <r>
    <x v="1"/>
    <x v="3"/>
    <n v="1"/>
    <n v="6"/>
    <x v="3"/>
    <m/>
    <d v="2015-02-28T00:00:00"/>
    <x v="0"/>
    <n v="0"/>
  </r>
  <r>
    <x v="1"/>
    <x v="4"/>
    <n v="1"/>
    <n v="10"/>
    <x v="4"/>
    <m/>
    <d v="2015-02-28T00:00:00"/>
    <x v="0"/>
    <n v="0"/>
  </r>
  <r>
    <x v="1"/>
    <x v="4"/>
    <n v="1"/>
    <n v="10"/>
    <x v="4"/>
    <n v="101.5"/>
    <d v="2015-02-28T00:00:00"/>
    <x v="43"/>
    <n v="1990"/>
  </r>
  <r>
    <x v="1"/>
    <x v="4"/>
    <n v="5"/>
    <n v="10"/>
    <x v="4"/>
    <n v="73.333333333333329"/>
    <d v="2015-02-28T00:00:00"/>
    <x v="18"/>
    <n v="1814"/>
  </r>
  <r>
    <x v="1"/>
    <x v="4"/>
    <n v="5"/>
    <n v="10"/>
    <x v="4"/>
    <n v="73.333333333333329"/>
    <d v="2015-02-28T00:00:00"/>
    <x v="44"/>
    <n v="1885"/>
  </r>
  <r>
    <x v="1"/>
    <x v="4"/>
    <n v="7"/>
    <n v="10"/>
    <x v="4"/>
    <n v="60"/>
    <d v="2015-02-28T00:00:00"/>
    <x v="45"/>
    <n v="1825"/>
  </r>
  <r>
    <x v="1"/>
    <x v="4"/>
    <n v="10"/>
    <n v="10"/>
    <x v="4"/>
    <n v="40"/>
    <d v="2015-02-28T00:00:00"/>
    <x v="23"/>
    <n v="1823"/>
  </r>
  <r>
    <x v="1"/>
    <x v="4"/>
    <n v="11"/>
    <n v="10"/>
    <x v="4"/>
    <n v="33.333333333333329"/>
    <d v="2015-02-28T00:00:00"/>
    <x v="22"/>
    <n v="1651"/>
  </r>
  <r>
    <x v="1"/>
    <x v="5"/>
    <n v="1"/>
    <n v="11"/>
    <x v="5"/>
    <m/>
    <d v="2015-02-28T00:00:00"/>
    <x v="0"/>
    <n v="0"/>
  </r>
  <r>
    <x v="1"/>
    <x v="5"/>
    <n v="1"/>
    <n v="11"/>
    <x v="5"/>
    <n v="101.4"/>
    <d v="2015-02-28T00:00:00"/>
    <x v="46"/>
    <n v="2030"/>
  </r>
  <r>
    <x v="1"/>
    <x v="5"/>
    <n v="2"/>
    <n v="11"/>
    <x v="5"/>
    <n v="92.857142857142861"/>
    <d v="2015-02-28T00:00:00"/>
    <x v="47"/>
    <n v="2002"/>
  </r>
  <r>
    <x v="1"/>
    <x v="5"/>
    <n v="2"/>
    <n v="11"/>
    <x v="5"/>
    <n v="92.857142857142861"/>
    <d v="2015-02-28T00:00:00"/>
    <x v="48"/>
    <n v="2086"/>
  </r>
  <r>
    <x v="1"/>
    <x v="5"/>
    <n v="5"/>
    <n v="11"/>
    <x v="5"/>
    <n v="71.428571428571431"/>
    <d v="2015-02-28T00:00:00"/>
    <x v="49"/>
    <n v="1734"/>
  </r>
  <r>
    <x v="1"/>
    <x v="5"/>
    <n v="6"/>
    <n v="11"/>
    <x v="5"/>
    <n v="64.285714285714278"/>
    <d v="2015-02-28T00:00:00"/>
    <x v="50"/>
    <n v="1957"/>
  </r>
  <r>
    <x v="1"/>
    <x v="5"/>
    <n v="6"/>
    <n v="11"/>
    <x v="5"/>
    <n v="64.285714285714278"/>
    <d v="2015-02-28T00:00:00"/>
    <x v="27"/>
    <n v="2027"/>
  </r>
  <r>
    <x v="1"/>
    <x v="5"/>
    <n v="11"/>
    <n v="11"/>
    <x v="5"/>
    <n v="28.571428571428569"/>
    <d v="2015-02-28T00:00:00"/>
    <x v="51"/>
    <n v="1771"/>
  </r>
  <r>
    <x v="1"/>
    <x v="5"/>
    <n v="11"/>
    <n v="11"/>
    <x v="5"/>
    <n v="28.571428571428569"/>
    <d v="2015-02-28T00:00:00"/>
    <x v="52"/>
    <n v="2089"/>
  </r>
  <r>
    <x v="1"/>
    <x v="5"/>
    <n v="14"/>
    <n v="11"/>
    <x v="5"/>
    <n v="7.1428571428571388"/>
    <d v="2015-02-28T00:00:00"/>
    <x v="30"/>
    <n v="1940"/>
  </r>
  <r>
    <x v="1"/>
    <x v="6"/>
    <n v="1"/>
    <n v="12"/>
    <x v="6"/>
    <m/>
    <d v="2015-02-28T00:00:00"/>
    <x v="0"/>
    <n v="0"/>
  </r>
  <r>
    <x v="1"/>
    <x v="6"/>
    <n v="2"/>
    <n v="12"/>
    <x v="6"/>
    <n v="80"/>
    <d v="2015-02-28T00:00:00"/>
    <x v="53"/>
    <n v="2075"/>
  </r>
  <r>
    <x v="1"/>
    <x v="6"/>
    <n v="4"/>
    <n v="12"/>
    <x v="6"/>
    <n v="40"/>
    <d v="2015-02-28T00:00:00"/>
    <x v="54"/>
    <n v="1061"/>
  </r>
  <r>
    <x v="1"/>
    <x v="7"/>
    <n v="1"/>
    <n v="13"/>
    <x v="7"/>
    <m/>
    <d v="2015-02-28T00:00:00"/>
    <x v="0"/>
    <n v="0"/>
  </r>
  <r>
    <x v="1"/>
    <x v="8"/>
    <n v="1"/>
    <n v="14"/>
    <x v="8"/>
    <m/>
    <d v="2015-02-28T00:00:00"/>
    <x v="0"/>
    <n v="0"/>
  </r>
  <r>
    <x v="1"/>
    <x v="9"/>
    <n v="1"/>
    <n v="17"/>
    <x v="9"/>
    <m/>
    <d v="2015-02-28T00:00:00"/>
    <x v="0"/>
    <n v="0"/>
  </r>
  <r>
    <x v="1"/>
    <x v="10"/>
    <n v="1"/>
    <n v="18"/>
    <x v="10"/>
    <m/>
    <d v="2015-02-28T00:00:00"/>
    <x v="0"/>
    <n v="0"/>
  </r>
  <r>
    <x v="1"/>
    <x v="11"/>
    <n v="1"/>
    <n v="22"/>
    <x v="11"/>
    <m/>
    <d v="2015-02-28T00:00:00"/>
    <x v="0"/>
    <n v="0"/>
  </r>
  <r>
    <x v="2"/>
    <x v="0"/>
    <n v="1"/>
    <n v="1"/>
    <x v="0"/>
    <m/>
    <d v="2015-03-07T00:00:00"/>
    <x v="0"/>
    <n v="0"/>
  </r>
  <r>
    <x v="2"/>
    <x v="0"/>
    <n v="3"/>
    <n v="1"/>
    <x v="0"/>
    <n v="75"/>
    <d v="2015-03-07T00:00:00"/>
    <x v="17"/>
    <n v="1779"/>
  </r>
  <r>
    <x v="2"/>
    <x v="0"/>
    <n v="4"/>
    <n v="1"/>
    <x v="0"/>
    <n v="62.5"/>
    <d v="2015-03-07T00:00:00"/>
    <x v="3"/>
    <n v="1086"/>
  </r>
  <r>
    <x v="2"/>
    <x v="0"/>
    <n v="7"/>
    <n v="1"/>
    <x v="0"/>
    <n v="25"/>
    <d v="2015-03-07T00:00:00"/>
    <x v="55"/>
    <n v="2084"/>
  </r>
  <r>
    <x v="2"/>
    <x v="1"/>
    <n v="1"/>
    <n v="2"/>
    <x v="1"/>
    <m/>
    <d v="2015-03-07T00:00:00"/>
    <x v="0"/>
    <n v="0"/>
  </r>
  <r>
    <x v="2"/>
    <x v="2"/>
    <n v="1"/>
    <n v="3"/>
    <x v="2"/>
    <m/>
    <d v="2015-03-07T00:00:00"/>
    <x v="0"/>
    <n v="0"/>
  </r>
  <r>
    <x v="2"/>
    <x v="2"/>
    <n v="1"/>
    <n v="3"/>
    <x v="2"/>
    <n v="100.4"/>
    <d v="2015-03-07T00:00:00"/>
    <x v="15"/>
    <n v="1686"/>
  </r>
  <r>
    <x v="2"/>
    <x v="2"/>
    <n v="2"/>
    <n v="3"/>
    <x v="2"/>
    <n v="75"/>
    <d v="2015-03-07T00:00:00"/>
    <x v="9"/>
    <n v="849"/>
  </r>
  <r>
    <x v="2"/>
    <x v="2"/>
    <n v="3"/>
    <n v="3"/>
    <x v="2"/>
    <n v="50"/>
    <d v="2015-03-07T00:00:00"/>
    <x v="14"/>
    <n v="478"/>
  </r>
  <r>
    <x v="2"/>
    <x v="2"/>
    <n v="4"/>
    <n v="3"/>
    <x v="2"/>
    <n v="25"/>
    <d v="2015-03-07T00:00:00"/>
    <x v="16"/>
    <n v="4"/>
  </r>
  <r>
    <x v="2"/>
    <x v="3"/>
    <n v="1"/>
    <n v="6"/>
    <x v="3"/>
    <m/>
    <d v="2015-03-07T00:00:00"/>
    <x v="0"/>
    <n v="0"/>
  </r>
  <r>
    <x v="2"/>
    <x v="4"/>
    <n v="1"/>
    <n v="10"/>
    <x v="4"/>
    <m/>
    <d v="2015-03-07T00:00:00"/>
    <x v="0"/>
    <n v="0"/>
  </r>
  <r>
    <x v="2"/>
    <x v="4"/>
    <n v="1"/>
    <n v="10"/>
    <x v="4"/>
    <n v="101.2"/>
    <d v="2015-03-07T00:00:00"/>
    <x v="56"/>
    <n v="2015"/>
  </r>
  <r>
    <x v="2"/>
    <x v="4"/>
    <n v="3"/>
    <n v="10"/>
    <x v="4"/>
    <n v="83.333333333333329"/>
    <d v="2015-03-07T00:00:00"/>
    <x v="43"/>
    <n v="1990"/>
  </r>
  <r>
    <x v="2"/>
    <x v="4"/>
    <n v="5"/>
    <n v="10"/>
    <x v="4"/>
    <n v="66.666666666666657"/>
    <d v="2015-03-07T00:00:00"/>
    <x v="57"/>
    <n v="2034"/>
  </r>
  <r>
    <x v="2"/>
    <x v="4"/>
    <n v="8"/>
    <n v="10"/>
    <x v="4"/>
    <n v="41.666666666666664"/>
    <d v="2015-03-07T00:00:00"/>
    <x v="24"/>
    <n v="2014"/>
  </r>
  <r>
    <x v="2"/>
    <x v="4"/>
    <n v="8"/>
    <n v="10"/>
    <x v="4"/>
    <n v="41.666666666666664"/>
    <d v="2015-03-07T00:00:00"/>
    <x v="25"/>
    <n v="2020"/>
  </r>
  <r>
    <x v="2"/>
    <x v="4"/>
    <n v="12"/>
    <n v="10"/>
    <x v="4"/>
    <n v="8.3333333333333286"/>
    <d v="2015-03-07T00:00:00"/>
    <x v="22"/>
    <n v="1651"/>
  </r>
  <r>
    <x v="2"/>
    <x v="5"/>
    <n v="1"/>
    <n v="11"/>
    <x v="5"/>
    <m/>
    <d v="2015-03-07T00:00:00"/>
    <x v="0"/>
    <n v="0"/>
  </r>
  <r>
    <x v="2"/>
    <x v="5"/>
    <n v="2"/>
    <n v="11"/>
    <x v="5"/>
    <n v="95.238095238095241"/>
    <d v="2015-03-07T00:00:00"/>
    <x v="58"/>
    <n v="2082"/>
  </r>
  <r>
    <x v="2"/>
    <x v="5"/>
    <n v="5"/>
    <n v="11"/>
    <x v="5"/>
    <n v="80.952380952380949"/>
    <d v="2015-03-07T00:00:00"/>
    <x v="46"/>
    <n v="2030"/>
  </r>
  <r>
    <x v="2"/>
    <x v="5"/>
    <n v="6"/>
    <n v="11"/>
    <x v="5"/>
    <n v="76.19047619047619"/>
    <d v="2015-03-07T00:00:00"/>
    <x v="59"/>
    <n v="2012"/>
  </r>
  <r>
    <x v="2"/>
    <x v="5"/>
    <n v="8"/>
    <n v="11"/>
    <x v="5"/>
    <n v="66.666666666666657"/>
    <d v="2015-03-07T00:00:00"/>
    <x v="33"/>
    <n v="2035"/>
  </r>
  <r>
    <x v="2"/>
    <x v="5"/>
    <n v="11"/>
    <n v="11"/>
    <x v="5"/>
    <n v="52.38095238095238"/>
    <d v="2015-03-07T00:00:00"/>
    <x v="26"/>
    <n v="1899"/>
  </r>
  <r>
    <x v="2"/>
    <x v="5"/>
    <n v="13"/>
    <n v="11"/>
    <x v="5"/>
    <n v="42.857142857142861"/>
    <d v="2015-03-07T00:00:00"/>
    <x v="28"/>
    <n v="1697"/>
  </r>
  <r>
    <x v="2"/>
    <x v="5"/>
    <n v="15"/>
    <n v="11"/>
    <x v="5"/>
    <n v="33.333333333333329"/>
    <d v="2015-03-07T00:00:00"/>
    <x v="32"/>
    <n v="2018"/>
  </r>
  <r>
    <x v="2"/>
    <x v="5"/>
    <n v="17"/>
    <n v="11"/>
    <x v="5"/>
    <n v="23.80952380952381"/>
    <d v="2015-03-07T00:00:00"/>
    <x v="31"/>
    <n v="2078"/>
  </r>
  <r>
    <x v="2"/>
    <x v="5"/>
    <n v="17"/>
    <n v="11"/>
    <x v="5"/>
    <n v="23.80952380952381"/>
    <d v="2015-03-07T00:00:00"/>
    <x v="29"/>
    <n v="2083"/>
  </r>
  <r>
    <x v="2"/>
    <x v="6"/>
    <n v="1"/>
    <n v="12"/>
    <x v="6"/>
    <m/>
    <d v="2015-03-07T00:00:00"/>
    <x v="0"/>
    <n v="0"/>
  </r>
  <r>
    <x v="2"/>
    <x v="6"/>
    <n v="1"/>
    <n v="12"/>
    <x v="6"/>
    <n v="100.6"/>
    <d v="2015-03-07T00:00:00"/>
    <x v="60"/>
    <n v="2076"/>
  </r>
  <r>
    <x v="2"/>
    <x v="6"/>
    <n v="4"/>
    <n v="12"/>
    <x v="6"/>
    <n v="50"/>
    <d v="2015-03-07T00:00:00"/>
    <x v="61"/>
    <n v="2079"/>
  </r>
  <r>
    <x v="2"/>
    <x v="7"/>
    <n v="1"/>
    <n v="13"/>
    <x v="7"/>
    <m/>
    <d v="2015-03-07T00:00:00"/>
    <x v="0"/>
    <n v="0"/>
  </r>
  <r>
    <x v="2"/>
    <x v="7"/>
    <n v="1"/>
    <n v="13"/>
    <x v="7"/>
    <n v="100.1"/>
    <d v="2015-03-07T00:00:00"/>
    <x v="35"/>
    <n v="1527"/>
  </r>
  <r>
    <x v="2"/>
    <x v="8"/>
    <n v="1"/>
    <n v="14"/>
    <x v="8"/>
    <m/>
    <d v="2015-03-07T00:00:00"/>
    <x v="0"/>
    <n v="0"/>
  </r>
  <r>
    <x v="2"/>
    <x v="9"/>
    <n v="1"/>
    <n v="17"/>
    <x v="9"/>
    <m/>
    <d v="2015-03-07T00:00:00"/>
    <x v="0"/>
    <n v="0"/>
  </r>
  <r>
    <x v="2"/>
    <x v="9"/>
    <n v="1"/>
    <n v="17"/>
    <x v="9"/>
    <n v="100.1"/>
    <d v="2015-03-07T00:00:00"/>
    <x v="62"/>
    <n v="2039"/>
  </r>
  <r>
    <x v="2"/>
    <x v="10"/>
    <n v="1"/>
    <n v="18"/>
    <x v="10"/>
    <m/>
    <d v="2015-03-07T00:00:00"/>
    <x v="0"/>
    <n v="0"/>
  </r>
  <r>
    <x v="2"/>
    <x v="11"/>
    <n v="1"/>
    <n v="22"/>
    <x v="11"/>
    <m/>
    <d v="2015-03-07T00:00:00"/>
    <x v="0"/>
    <n v="0"/>
  </r>
  <r>
    <x v="3"/>
    <x v="0"/>
    <n v="1"/>
    <n v="1"/>
    <x v="0"/>
    <m/>
    <d v="2015-03-21T00:00:00"/>
    <x v="0"/>
    <n v="0"/>
  </r>
  <r>
    <x v="3"/>
    <x v="0"/>
    <n v="2"/>
    <n v="1"/>
    <x v="0"/>
    <n v="95.652173913043484"/>
    <d v="2015-03-21T00:00:00"/>
    <x v="63"/>
    <n v="1916"/>
  </r>
  <r>
    <x v="3"/>
    <x v="0"/>
    <n v="4"/>
    <n v="1"/>
    <x v="0"/>
    <n v="86.956521739130437"/>
    <d v="2015-03-21T00:00:00"/>
    <x v="4"/>
    <n v="1160"/>
  </r>
  <r>
    <x v="3"/>
    <x v="0"/>
    <n v="5"/>
    <n v="1"/>
    <x v="0"/>
    <n v="82.608695652173907"/>
    <d v="2015-03-21T00:00:00"/>
    <x v="64"/>
    <n v="248"/>
  </r>
  <r>
    <x v="3"/>
    <x v="0"/>
    <n v="6"/>
    <n v="1"/>
    <x v="0"/>
    <n v="78.260869565217391"/>
    <d v="2015-03-21T00:00:00"/>
    <x v="65"/>
    <n v="595"/>
  </r>
  <r>
    <x v="3"/>
    <x v="0"/>
    <n v="7"/>
    <n v="1"/>
    <x v="0"/>
    <n v="73.913043478260875"/>
    <d v="2015-03-21T00:00:00"/>
    <x v="66"/>
    <n v="951"/>
  </r>
  <r>
    <x v="3"/>
    <x v="0"/>
    <n v="7"/>
    <n v="1"/>
    <x v="0"/>
    <n v="73.913043478260875"/>
    <d v="2015-03-21T00:00:00"/>
    <x v="67"/>
    <n v="2047"/>
  </r>
  <r>
    <x v="3"/>
    <x v="0"/>
    <n v="10"/>
    <n v="1"/>
    <x v="0"/>
    <n v="60.869565217391305"/>
    <d v="2015-03-21T00:00:00"/>
    <x v="68"/>
    <n v="2008"/>
  </r>
  <r>
    <x v="3"/>
    <x v="0"/>
    <n v="12"/>
    <n v="1"/>
    <x v="0"/>
    <n v="52.173913043478265"/>
    <d v="2015-03-21T00:00:00"/>
    <x v="69"/>
    <n v="1632"/>
  </r>
  <r>
    <x v="3"/>
    <x v="0"/>
    <n v="14"/>
    <n v="1"/>
    <x v="0"/>
    <n v="43.478260869565219"/>
    <d v="2015-03-21T00:00:00"/>
    <x v="70"/>
    <n v="721"/>
  </r>
  <r>
    <x v="3"/>
    <x v="0"/>
    <n v="15"/>
    <n v="1"/>
    <x v="0"/>
    <n v="39.130434782608702"/>
    <d v="2015-03-21T00:00:00"/>
    <x v="71"/>
    <n v="1858"/>
  </r>
  <r>
    <x v="3"/>
    <x v="0"/>
    <n v="16"/>
    <n v="1"/>
    <x v="0"/>
    <n v="34.782608695652172"/>
    <d v="2015-03-21T00:00:00"/>
    <x v="72"/>
    <n v="1098"/>
  </r>
  <r>
    <x v="3"/>
    <x v="0"/>
    <n v="17"/>
    <n v="1"/>
    <x v="0"/>
    <n v="30.434782608695656"/>
    <d v="2015-03-21T00:00:00"/>
    <x v="73"/>
    <n v="495"/>
  </r>
  <r>
    <x v="3"/>
    <x v="0"/>
    <n v="18"/>
    <n v="1"/>
    <x v="0"/>
    <n v="26.08695652173914"/>
    <d v="2015-03-21T00:00:00"/>
    <x v="74"/>
    <n v="1565"/>
  </r>
  <r>
    <x v="3"/>
    <x v="0"/>
    <n v="22"/>
    <n v="1"/>
    <x v="0"/>
    <n v="9.9999999999999995E-7"/>
    <d v="2015-03-21T00:00:00"/>
    <x v="75"/>
    <n v="934"/>
  </r>
  <r>
    <x v="3"/>
    <x v="1"/>
    <n v="1"/>
    <n v="2"/>
    <x v="1"/>
    <m/>
    <d v="2015-03-21T00:00:00"/>
    <x v="0"/>
    <n v="0"/>
  </r>
  <r>
    <x v="3"/>
    <x v="1"/>
    <n v="2"/>
    <n v="2"/>
    <x v="1"/>
    <n v="83.333333333333329"/>
    <d v="2015-03-21T00:00:00"/>
    <x v="76"/>
    <n v="1352"/>
  </r>
  <r>
    <x v="3"/>
    <x v="1"/>
    <n v="3"/>
    <n v="2"/>
    <x v="1"/>
    <n v="66.666666666666657"/>
    <d v="2015-03-21T00:00:00"/>
    <x v="77"/>
    <n v="723"/>
  </r>
  <r>
    <x v="3"/>
    <x v="1"/>
    <n v="3"/>
    <n v="2"/>
    <x v="1"/>
    <n v="66.666666666666657"/>
    <d v="2015-03-21T00:00:00"/>
    <x v="78"/>
    <n v="1503"/>
  </r>
  <r>
    <x v="3"/>
    <x v="1"/>
    <n v="3"/>
    <n v="2"/>
    <x v="1"/>
    <n v="66.666666666666657"/>
    <d v="2015-03-21T00:00:00"/>
    <x v="79"/>
    <n v="1534"/>
  </r>
  <r>
    <x v="3"/>
    <x v="2"/>
    <n v="1"/>
    <n v="3"/>
    <x v="2"/>
    <m/>
    <d v="2015-03-21T00:00:00"/>
    <x v="0"/>
    <n v="0"/>
  </r>
  <r>
    <x v="3"/>
    <x v="3"/>
    <n v="1"/>
    <n v="6"/>
    <x v="3"/>
    <m/>
    <d v="2015-03-21T00:00:00"/>
    <x v="0"/>
    <n v="0"/>
  </r>
  <r>
    <x v="3"/>
    <x v="3"/>
    <n v="2"/>
    <n v="6"/>
    <x v="3"/>
    <n v="50"/>
    <d v="2015-03-21T00:00:00"/>
    <x v="80"/>
    <n v="1867"/>
  </r>
  <r>
    <x v="3"/>
    <x v="4"/>
    <n v="1"/>
    <n v="10"/>
    <x v="4"/>
    <m/>
    <d v="2015-03-21T00:00:00"/>
    <x v="0"/>
    <n v="0"/>
  </r>
  <r>
    <x v="3"/>
    <x v="4"/>
    <n v="3"/>
    <n v="10"/>
    <x v="4"/>
    <n v="94.444444444444443"/>
    <d v="2015-03-21T00:00:00"/>
    <x v="81"/>
    <n v="1412"/>
  </r>
  <r>
    <x v="3"/>
    <x v="4"/>
    <n v="5"/>
    <n v="10"/>
    <x v="4"/>
    <n v="88.888888888888886"/>
    <d v="2015-03-21T00:00:00"/>
    <x v="82"/>
    <n v="1815"/>
  </r>
  <r>
    <x v="3"/>
    <x v="4"/>
    <n v="5"/>
    <n v="10"/>
    <x v="4"/>
    <n v="88.888888888888886"/>
    <d v="2015-03-21T00:00:00"/>
    <x v="83"/>
    <n v="2055"/>
  </r>
  <r>
    <x v="3"/>
    <x v="4"/>
    <n v="7"/>
    <n v="10"/>
    <x v="4"/>
    <n v="83.333333333333343"/>
    <d v="2015-03-21T00:00:00"/>
    <x v="84"/>
    <n v="1624"/>
  </r>
  <r>
    <x v="3"/>
    <x v="4"/>
    <n v="8"/>
    <n v="10"/>
    <x v="4"/>
    <n v="80.555555555555557"/>
    <d v="2015-03-21T00:00:00"/>
    <x v="85"/>
    <n v="1965"/>
  </r>
  <r>
    <x v="3"/>
    <x v="4"/>
    <n v="10"/>
    <n v="10"/>
    <x v="4"/>
    <n v="75"/>
    <d v="2015-03-21T00:00:00"/>
    <x v="20"/>
    <n v="2025"/>
  </r>
  <r>
    <x v="3"/>
    <x v="4"/>
    <n v="18"/>
    <n v="10"/>
    <x v="4"/>
    <n v="52.777777777777779"/>
    <d v="2015-03-21T00:00:00"/>
    <x v="86"/>
    <n v="2073"/>
  </r>
  <r>
    <x v="3"/>
    <x v="4"/>
    <n v="22"/>
    <n v="10"/>
    <x v="4"/>
    <n v="41.666666666666671"/>
    <d v="2015-03-21T00:00:00"/>
    <x v="87"/>
    <n v="2007"/>
  </r>
  <r>
    <x v="3"/>
    <x v="4"/>
    <n v="26"/>
    <n v="10"/>
    <x v="4"/>
    <n v="30.555555555555557"/>
    <d v="2015-03-21T00:00:00"/>
    <x v="88"/>
    <n v="1909"/>
  </r>
  <r>
    <x v="3"/>
    <x v="4"/>
    <n v="27"/>
    <n v="10"/>
    <x v="4"/>
    <n v="27.777777777777786"/>
    <d v="2015-03-21T00:00:00"/>
    <x v="89"/>
    <n v="767"/>
  </r>
  <r>
    <x v="3"/>
    <x v="4"/>
    <n v="29"/>
    <n v="10"/>
    <x v="4"/>
    <n v="22.222222222222229"/>
    <d v="2015-03-21T00:00:00"/>
    <x v="18"/>
    <n v="1814"/>
  </r>
  <r>
    <x v="3"/>
    <x v="4"/>
    <n v="29"/>
    <n v="10"/>
    <x v="4"/>
    <n v="22.222222222222229"/>
    <d v="2015-03-21T00:00:00"/>
    <x v="44"/>
    <n v="1885"/>
  </r>
  <r>
    <x v="3"/>
    <x v="5"/>
    <n v="1"/>
    <n v="11"/>
    <x v="5"/>
    <m/>
    <d v="2015-03-21T00:00:00"/>
    <x v="0"/>
    <n v="0"/>
  </r>
  <r>
    <x v="3"/>
    <x v="5"/>
    <n v="4"/>
    <n v="11"/>
    <x v="5"/>
    <n v="87.5"/>
    <d v="2015-03-21T00:00:00"/>
    <x v="90"/>
    <n v="2120"/>
  </r>
  <r>
    <x v="3"/>
    <x v="5"/>
    <n v="5"/>
    <n v="11"/>
    <x v="5"/>
    <n v="83.333333333333329"/>
    <d v="2015-03-21T00:00:00"/>
    <x v="91"/>
    <n v="1777"/>
  </r>
  <r>
    <x v="3"/>
    <x v="5"/>
    <n v="6"/>
    <n v="11"/>
    <x v="5"/>
    <n v="79.166666666666657"/>
    <d v="2015-03-21T00:00:00"/>
    <x v="92"/>
    <n v="2021"/>
  </r>
  <r>
    <x v="3"/>
    <x v="5"/>
    <n v="9"/>
    <n v="11"/>
    <x v="5"/>
    <n v="66.666666666666657"/>
    <d v="2015-03-21T00:00:00"/>
    <x v="93"/>
    <n v="2046"/>
  </r>
  <r>
    <x v="3"/>
    <x v="5"/>
    <n v="10"/>
    <n v="11"/>
    <x v="5"/>
    <n v="62.5"/>
    <d v="2015-03-21T00:00:00"/>
    <x v="94"/>
    <n v="1710"/>
  </r>
  <r>
    <x v="3"/>
    <x v="5"/>
    <n v="13"/>
    <n v="11"/>
    <x v="5"/>
    <n v="50"/>
    <d v="2015-03-21T00:00:00"/>
    <x v="95"/>
    <n v="1696"/>
  </r>
  <r>
    <x v="3"/>
    <x v="5"/>
    <n v="15"/>
    <n v="11"/>
    <x v="5"/>
    <n v="41.666666666666664"/>
    <d v="2015-03-21T00:00:00"/>
    <x v="96"/>
    <n v="1950"/>
  </r>
  <r>
    <x v="3"/>
    <x v="5"/>
    <n v="18"/>
    <n v="11"/>
    <x v="5"/>
    <n v="29.166666666666657"/>
    <d v="2015-03-21T00:00:00"/>
    <x v="97"/>
    <n v="1594"/>
  </r>
  <r>
    <x v="3"/>
    <x v="5"/>
    <n v="20"/>
    <n v="11"/>
    <x v="5"/>
    <n v="20.833333333333329"/>
    <d v="2015-03-21T00:00:00"/>
    <x v="98"/>
    <n v="1964"/>
  </r>
  <r>
    <x v="3"/>
    <x v="5"/>
    <n v="23"/>
    <n v="11"/>
    <x v="5"/>
    <n v="8.3333333333333286"/>
    <d v="2015-03-21T00:00:00"/>
    <x v="99"/>
    <n v="1925"/>
  </r>
  <r>
    <x v="3"/>
    <x v="6"/>
    <n v="1"/>
    <n v="12"/>
    <x v="6"/>
    <m/>
    <d v="2015-03-21T00:00:00"/>
    <x v="0"/>
    <n v="0"/>
  </r>
  <r>
    <x v="3"/>
    <x v="6"/>
    <n v="1"/>
    <n v="12"/>
    <x v="6"/>
    <n v="100.5"/>
    <d v="2015-03-21T00:00:00"/>
    <x v="100"/>
    <n v="1926"/>
  </r>
  <r>
    <x v="3"/>
    <x v="6"/>
    <n v="4"/>
    <n v="12"/>
    <x v="6"/>
    <n v="40"/>
    <d v="2015-03-21T00:00:00"/>
    <x v="101"/>
    <n v="2001"/>
  </r>
  <r>
    <x v="3"/>
    <x v="6"/>
    <n v="5"/>
    <n v="12"/>
    <x v="6"/>
    <n v="20"/>
    <d v="2015-03-21T00:00:00"/>
    <x v="54"/>
    <n v="1061"/>
  </r>
  <r>
    <x v="3"/>
    <x v="7"/>
    <n v="1"/>
    <n v="13"/>
    <x v="7"/>
    <m/>
    <d v="2015-03-21T00:00:00"/>
    <x v="0"/>
    <n v="0"/>
  </r>
  <r>
    <x v="3"/>
    <x v="7"/>
    <n v="2"/>
    <n v="13"/>
    <x v="7"/>
    <n v="88.888888888888886"/>
    <d v="2015-03-21T00:00:00"/>
    <x v="102"/>
    <n v="2110"/>
  </r>
  <r>
    <x v="3"/>
    <x v="7"/>
    <n v="6"/>
    <n v="13"/>
    <x v="7"/>
    <n v="44.444444444444443"/>
    <d v="2015-03-21T00:00:00"/>
    <x v="103"/>
    <n v="1862"/>
  </r>
  <r>
    <x v="3"/>
    <x v="8"/>
    <n v="1"/>
    <n v="14"/>
    <x v="8"/>
    <m/>
    <d v="2015-03-21T00:00:00"/>
    <x v="0"/>
    <n v="0"/>
  </r>
  <r>
    <x v="3"/>
    <x v="8"/>
    <n v="2"/>
    <n v="14"/>
    <x v="8"/>
    <n v="85.714285714285708"/>
    <d v="2015-03-21T00:00:00"/>
    <x v="104"/>
    <n v="1515"/>
  </r>
  <r>
    <x v="3"/>
    <x v="9"/>
    <n v="1"/>
    <n v="17"/>
    <x v="9"/>
    <m/>
    <d v="2015-03-21T00:00:00"/>
    <x v="0"/>
    <n v="0"/>
  </r>
  <r>
    <x v="3"/>
    <x v="9"/>
    <n v="1"/>
    <n v="17"/>
    <x v="9"/>
    <n v="100.4"/>
    <d v="2015-03-21T00:00:00"/>
    <x v="105"/>
    <n v="1998"/>
  </r>
  <r>
    <x v="3"/>
    <x v="9"/>
    <n v="3"/>
    <n v="17"/>
    <x v="9"/>
    <n v="50"/>
    <d v="2015-03-21T00:00:00"/>
    <x v="106"/>
    <n v="1273"/>
  </r>
  <r>
    <x v="3"/>
    <x v="10"/>
    <n v="1"/>
    <n v="18"/>
    <x v="10"/>
    <m/>
    <d v="2015-03-21T00:00:00"/>
    <x v="0"/>
    <n v="0"/>
  </r>
  <r>
    <x v="3"/>
    <x v="10"/>
    <n v="2"/>
    <n v="18"/>
    <x v="10"/>
    <n v="66.666666666666657"/>
    <d v="2015-03-21T00:00:00"/>
    <x v="107"/>
    <n v="2127"/>
  </r>
  <r>
    <x v="3"/>
    <x v="11"/>
    <n v="1"/>
    <n v="22"/>
    <x v="11"/>
    <m/>
    <d v="2015-03-21T00:00:00"/>
    <x v="0"/>
    <n v="0"/>
  </r>
  <r>
    <x v="4"/>
    <x v="0"/>
    <n v="1"/>
    <n v="1"/>
    <x v="0"/>
    <m/>
    <d v="2015-04-04T00:00:00"/>
    <x v="0"/>
    <n v="0"/>
  </r>
  <r>
    <x v="4"/>
    <x v="0"/>
    <n v="1"/>
    <n v="1"/>
    <x v="0"/>
    <n v="100.6"/>
    <d v="2015-04-04T00:00:00"/>
    <x v="6"/>
    <n v="1768"/>
  </r>
  <r>
    <x v="4"/>
    <x v="0"/>
    <n v="2"/>
    <n v="1"/>
    <x v="0"/>
    <n v="83.333333333333329"/>
    <d v="2015-04-04T00:00:00"/>
    <x v="69"/>
    <n v="1632"/>
  </r>
  <r>
    <x v="4"/>
    <x v="0"/>
    <n v="3"/>
    <n v="1"/>
    <x v="0"/>
    <n v="66.666666666666657"/>
    <d v="2015-04-04T00:00:00"/>
    <x v="108"/>
    <n v="1726"/>
  </r>
  <r>
    <x v="4"/>
    <x v="0"/>
    <n v="4"/>
    <n v="1"/>
    <x v="0"/>
    <n v="50"/>
    <d v="2015-04-04T00:00:00"/>
    <x v="109"/>
    <n v="1742"/>
  </r>
  <r>
    <x v="4"/>
    <x v="0"/>
    <n v="5"/>
    <n v="1"/>
    <x v="0"/>
    <n v="33.333333333333329"/>
    <d v="2015-04-04T00:00:00"/>
    <x v="74"/>
    <n v="1565"/>
  </r>
  <r>
    <x v="4"/>
    <x v="0"/>
    <n v="6"/>
    <n v="1"/>
    <x v="0"/>
    <n v="16.666666666666657"/>
    <d v="2015-04-04T00:00:00"/>
    <x v="110"/>
    <n v="1678"/>
  </r>
  <r>
    <x v="4"/>
    <x v="1"/>
    <n v="1"/>
    <n v="2"/>
    <x v="1"/>
    <m/>
    <d v="2015-04-04T00:00:00"/>
    <x v="0"/>
    <n v="0"/>
  </r>
  <r>
    <x v="4"/>
    <x v="1"/>
    <n v="1"/>
    <n v="2"/>
    <x v="1"/>
    <n v="100.6"/>
    <d v="2015-04-04T00:00:00"/>
    <x v="111"/>
    <n v="520"/>
  </r>
  <r>
    <x v="4"/>
    <x v="1"/>
    <n v="2"/>
    <n v="2"/>
    <x v="1"/>
    <n v="83.333333333333329"/>
    <d v="2015-04-04T00:00:00"/>
    <x v="112"/>
    <n v="979"/>
  </r>
  <r>
    <x v="4"/>
    <x v="1"/>
    <n v="2"/>
    <n v="2"/>
    <x v="1"/>
    <n v="83.333333333333329"/>
    <d v="2015-04-04T00:00:00"/>
    <x v="79"/>
    <n v="1534"/>
  </r>
  <r>
    <x v="4"/>
    <x v="1"/>
    <n v="4"/>
    <n v="2"/>
    <x v="1"/>
    <n v="50"/>
    <d v="2015-04-04T00:00:00"/>
    <x v="76"/>
    <n v="1352"/>
  </r>
  <r>
    <x v="4"/>
    <x v="1"/>
    <n v="5"/>
    <n v="2"/>
    <x v="1"/>
    <n v="33.333333333333329"/>
    <d v="2015-04-04T00:00:00"/>
    <x v="103"/>
    <n v="1862"/>
  </r>
  <r>
    <x v="4"/>
    <x v="1"/>
    <n v="6"/>
    <n v="2"/>
    <x v="1"/>
    <n v="16.666666666666657"/>
    <d v="2015-04-04T00:00:00"/>
    <x v="41"/>
    <n v="1401"/>
  </r>
  <r>
    <x v="4"/>
    <x v="2"/>
    <n v="1"/>
    <n v="3"/>
    <x v="2"/>
    <m/>
    <d v="2015-04-04T00:00:00"/>
    <x v="0"/>
    <n v="0"/>
  </r>
  <r>
    <x v="4"/>
    <x v="2"/>
    <n v="1"/>
    <n v="3"/>
    <x v="2"/>
    <n v="100.1"/>
    <d v="2015-04-04T00:00:00"/>
    <x v="16"/>
    <n v="4"/>
  </r>
  <r>
    <x v="4"/>
    <x v="3"/>
    <n v="1"/>
    <n v="6"/>
    <x v="3"/>
    <m/>
    <d v="2015-04-04T00:00:00"/>
    <x v="0"/>
    <n v="0"/>
  </r>
  <r>
    <x v="4"/>
    <x v="3"/>
    <n v="1"/>
    <n v="6"/>
    <x v="3"/>
    <n v="100.2"/>
    <d v="2015-04-04T00:00:00"/>
    <x v="113"/>
    <n v="1978"/>
  </r>
  <r>
    <x v="4"/>
    <x v="3"/>
    <n v="2"/>
    <n v="6"/>
    <x v="3"/>
    <n v="50"/>
    <d v="2015-04-04T00:00:00"/>
    <x v="80"/>
    <n v="1867"/>
  </r>
  <r>
    <x v="4"/>
    <x v="4"/>
    <n v="1"/>
    <n v="10"/>
    <x v="4"/>
    <m/>
    <d v="2015-04-04T00:00:00"/>
    <x v="0"/>
    <n v="0"/>
  </r>
  <r>
    <x v="4"/>
    <x v="4"/>
    <n v="1"/>
    <n v="10"/>
    <x v="4"/>
    <n v="102.7"/>
    <d v="2015-04-04T00:00:00"/>
    <x v="114"/>
    <n v="1647"/>
  </r>
  <r>
    <x v="4"/>
    <x v="4"/>
    <n v="2"/>
    <n v="10"/>
    <x v="4"/>
    <n v="96.296296296296291"/>
    <d v="2015-04-04T00:00:00"/>
    <x v="115"/>
    <n v="1756"/>
  </r>
  <r>
    <x v="4"/>
    <x v="4"/>
    <n v="3"/>
    <n v="10"/>
    <x v="4"/>
    <n v="92.592592592592595"/>
    <d v="2015-04-04T00:00:00"/>
    <x v="83"/>
    <n v="2055"/>
  </r>
  <r>
    <x v="4"/>
    <x v="4"/>
    <n v="4"/>
    <n v="10"/>
    <x v="4"/>
    <n v="88.888888888888886"/>
    <d v="2015-04-04T00:00:00"/>
    <x v="116"/>
    <n v="1496"/>
  </r>
  <r>
    <x v="4"/>
    <x v="4"/>
    <n v="4"/>
    <n v="10"/>
    <x v="4"/>
    <n v="88.888888888888886"/>
    <d v="2015-04-04T00:00:00"/>
    <x v="82"/>
    <n v="1815"/>
  </r>
  <r>
    <x v="4"/>
    <x v="4"/>
    <n v="4"/>
    <n v="10"/>
    <x v="4"/>
    <n v="88.888888888888886"/>
    <d v="2015-04-04T00:00:00"/>
    <x v="117"/>
    <n v="1984"/>
  </r>
  <r>
    <x v="4"/>
    <x v="4"/>
    <n v="7"/>
    <n v="10"/>
    <x v="4"/>
    <n v="77.777777777777771"/>
    <d v="2015-04-04T00:00:00"/>
    <x v="81"/>
    <n v="1412"/>
  </r>
  <r>
    <x v="4"/>
    <x v="4"/>
    <n v="8"/>
    <n v="10"/>
    <x v="4"/>
    <n v="74.074074074074076"/>
    <d v="2015-04-04T00:00:00"/>
    <x v="118"/>
    <n v="2066"/>
  </r>
  <r>
    <x v="4"/>
    <x v="4"/>
    <n v="11"/>
    <n v="10"/>
    <x v="4"/>
    <n v="62.962962962962962"/>
    <d v="2015-04-04T00:00:00"/>
    <x v="119"/>
    <n v="1757"/>
  </r>
  <r>
    <x v="4"/>
    <x v="4"/>
    <n v="11"/>
    <n v="10"/>
    <x v="4"/>
    <n v="62.962962962962962"/>
    <d v="2015-04-04T00:00:00"/>
    <x v="120"/>
    <n v="1919"/>
  </r>
  <r>
    <x v="4"/>
    <x v="4"/>
    <n v="14"/>
    <n v="10"/>
    <x v="4"/>
    <n v="51.851851851851855"/>
    <d v="2015-04-04T00:00:00"/>
    <x v="121"/>
    <n v="1683"/>
  </r>
  <r>
    <x v="4"/>
    <x v="4"/>
    <n v="16"/>
    <n v="10"/>
    <x v="4"/>
    <n v="44.444444444444443"/>
    <d v="2015-04-04T00:00:00"/>
    <x v="92"/>
    <n v="2021"/>
  </r>
  <r>
    <x v="4"/>
    <x v="4"/>
    <n v="17"/>
    <n v="10"/>
    <x v="4"/>
    <n v="40.74074074074074"/>
    <d v="2015-04-04T00:00:00"/>
    <x v="122"/>
    <n v="1114"/>
  </r>
  <r>
    <x v="4"/>
    <x v="4"/>
    <n v="18"/>
    <n v="10"/>
    <x v="4"/>
    <n v="37.037037037037038"/>
    <d v="2015-04-04T00:00:00"/>
    <x v="123"/>
    <n v="1764"/>
  </r>
  <r>
    <x v="4"/>
    <x v="4"/>
    <n v="19"/>
    <n v="10"/>
    <x v="4"/>
    <n v="33.333333333333329"/>
    <d v="2015-04-04T00:00:00"/>
    <x v="124"/>
    <n v="1434"/>
  </r>
  <r>
    <x v="4"/>
    <x v="4"/>
    <n v="20"/>
    <n v="10"/>
    <x v="4"/>
    <n v="29.629629629629633"/>
    <d v="2015-04-04T00:00:00"/>
    <x v="94"/>
    <n v="1710"/>
  </r>
  <r>
    <x v="4"/>
    <x v="4"/>
    <n v="22"/>
    <n v="10"/>
    <x v="4"/>
    <n v="22.222222222222229"/>
    <d v="2015-04-04T00:00:00"/>
    <x v="125"/>
    <n v="1677"/>
  </r>
  <r>
    <x v="4"/>
    <x v="4"/>
    <n v="23"/>
    <n v="10"/>
    <x v="4"/>
    <n v="18.518518518518519"/>
    <d v="2015-04-04T00:00:00"/>
    <x v="126"/>
    <n v="1993"/>
  </r>
  <r>
    <x v="4"/>
    <x v="4"/>
    <n v="25"/>
    <n v="10"/>
    <x v="4"/>
    <n v="11.111111111111114"/>
    <d v="2015-04-04T00:00:00"/>
    <x v="127"/>
    <n v="1719"/>
  </r>
  <r>
    <x v="4"/>
    <x v="4"/>
    <n v="26"/>
    <n v="10"/>
    <x v="4"/>
    <n v="7.4074074074074048"/>
    <d v="2015-04-04T00:00:00"/>
    <x v="95"/>
    <n v="1696"/>
  </r>
  <r>
    <x v="4"/>
    <x v="5"/>
    <n v="1"/>
    <n v="11"/>
    <x v="5"/>
    <m/>
    <d v="2015-04-04T00:00:00"/>
    <x v="0"/>
    <n v="0"/>
  </r>
  <r>
    <x v="4"/>
    <x v="5"/>
    <n v="1"/>
    <n v="11"/>
    <x v="5"/>
    <n v="101.5"/>
    <d v="2015-04-04T00:00:00"/>
    <x v="91"/>
    <n v="1777"/>
  </r>
  <r>
    <x v="4"/>
    <x v="5"/>
    <n v="2"/>
    <n v="11"/>
    <x v="5"/>
    <n v="93.333333333333329"/>
    <d v="2015-04-04T00:00:00"/>
    <x v="128"/>
    <n v="1962"/>
  </r>
  <r>
    <x v="4"/>
    <x v="5"/>
    <n v="3"/>
    <n v="11"/>
    <x v="5"/>
    <n v="86.666666666666671"/>
    <d v="2015-04-04T00:00:00"/>
    <x v="129"/>
    <n v="1889"/>
  </r>
  <r>
    <x v="4"/>
    <x v="5"/>
    <n v="4"/>
    <n v="11"/>
    <x v="5"/>
    <n v="80"/>
    <d v="2015-04-04T00:00:00"/>
    <x v="130"/>
    <n v="2028"/>
  </r>
  <r>
    <x v="4"/>
    <x v="5"/>
    <n v="4"/>
    <n v="11"/>
    <x v="5"/>
    <n v="80"/>
    <d v="2015-04-04T00:00:00"/>
    <x v="131"/>
    <n v="2031"/>
  </r>
  <r>
    <x v="4"/>
    <x v="5"/>
    <n v="4"/>
    <n v="11"/>
    <x v="5"/>
    <n v="80"/>
    <d v="2015-04-04T00:00:00"/>
    <x v="132"/>
    <n v="2048"/>
  </r>
  <r>
    <x v="4"/>
    <x v="5"/>
    <n v="7"/>
    <n v="11"/>
    <x v="5"/>
    <n v="60"/>
    <d v="2015-04-04T00:00:00"/>
    <x v="133"/>
    <n v="2069"/>
  </r>
  <r>
    <x v="4"/>
    <x v="5"/>
    <n v="8"/>
    <n v="11"/>
    <x v="5"/>
    <n v="53.333333333333329"/>
    <d v="2015-04-04T00:00:00"/>
    <x v="134"/>
    <n v="2032"/>
  </r>
  <r>
    <x v="4"/>
    <x v="5"/>
    <n v="9"/>
    <n v="11"/>
    <x v="5"/>
    <n v="46.666666666666664"/>
    <d v="2015-04-04T00:00:00"/>
    <x v="135"/>
    <n v="2061"/>
  </r>
  <r>
    <x v="4"/>
    <x v="5"/>
    <n v="10"/>
    <n v="11"/>
    <x v="5"/>
    <n v="40"/>
    <d v="2015-04-04T00:00:00"/>
    <x v="136"/>
    <n v="2068"/>
  </r>
  <r>
    <x v="4"/>
    <x v="5"/>
    <n v="13"/>
    <n v="11"/>
    <x v="5"/>
    <n v="20"/>
    <d v="2015-04-04T00:00:00"/>
    <x v="137"/>
    <n v="2071"/>
  </r>
  <r>
    <x v="4"/>
    <x v="5"/>
    <n v="14"/>
    <n v="11"/>
    <x v="5"/>
    <n v="13.333333333333329"/>
    <d v="2015-04-04T00:00:00"/>
    <x v="138"/>
    <n v="2070"/>
  </r>
  <r>
    <x v="4"/>
    <x v="6"/>
    <n v="1"/>
    <n v="12"/>
    <x v="6"/>
    <m/>
    <d v="2015-04-04T00:00:00"/>
    <x v="0"/>
    <n v="0"/>
  </r>
  <r>
    <x v="4"/>
    <x v="7"/>
    <n v="1"/>
    <n v="13"/>
    <x v="7"/>
    <m/>
    <d v="2015-04-04T00:00:00"/>
    <x v="0"/>
    <n v="0"/>
  </r>
  <r>
    <x v="4"/>
    <x v="7"/>
    <n v="1"/>
    <n v="13"/>
    <x v="7"/>
    <n v="100.3"/>
    <d v="2015-04-04T00:00:00"/>
    <x v="139"/>
    <n v="1322"/>
  </r>
  <r>
    <x v="4"/>
    <x v="7"/>
    <n v="2"/>
    <n v="13"/>
    <x v="7"/>
    <n v="66.666666666666657"/>
    <d v="2015-04-04T00:00:00"/>
    <x v="140"/>
    <n v="670"/>
  </r>
  <r>
    <x v="4"/>
    <x v="7"/>
    <n v="3"/>
    <n v="13"/>
    <x v="7"/>
    <n v="33.333333333333329"/>
    <d v="2015-04-04T00:00:00"/>
    <x v="37"/>
    <n v="1417"/>
  </r>
  <r>
    <x v="4"/>
    <x v="8"/>
    <n v="1"/>
    <n v="14"/>
    <x v="8"/>
    <m/>
    <d v="2015-04-04T00:00:00"/>
    <x v="0"/>
    <n v="0"/>
  </r>
  <r>
    <x v="4"/>
    <x v="8"/>
    <n v="1"/>
    <n v="14"/>
    <x v="8"/>
    <n v="100.4"/>
    <d v="2015-04-04T00:00:00"/>
    <x v="141"/>
    <n v="1780"/>
  </r>
  <r>
    <x v="4"/>
    <x v="8"/>
    <n v="2"/>
    <n v="14"/>
    <x v="8"/>
    <n v="75"/>
    <d v="2015-04-04T00:00:00"/>
    <x v="142"/>
    <n v="1816"/>
  </r>
  <r>
    <x v="4"/>
    <x v="8"/>
    <n v="4"/>
    <n v="14"/>
    <x v="8"/>
    <n v="25"/>
    <d v="2015-04-04T00:00:00"/>
    <x v="143"/>
    <n v="1328"/>
  </r>
  <r>
    <x v="4"/>
    <x v="9"/>
    <n v="1"/>
    <n v="17"/>
    <x v="9"/>
    <m/>
    <d v="2015-04-04T00:00:00"/>
    <x v="0"/>
    <n v="0"/>
  </r>
  <r>
    <x v="4"/>
    <x v="9"/>
    <n v="1"/>
    <n v="17"/>
    <x v="9"/>
    <n v="100.4"/>
    <d v="2015-04-04T00:00:00"/>
    <x v="144"/>
    <n v="1870"/>
  </r>
  <r>
    <x v="4"/>
    <x v="9"/>
    <n v="2"/>
    <n v="17"/>
    <x v="9"/>
    <n v="75"/>
    <d v="2015-04-04T00:00:00"/>
    <x v="145"/>
    <n v="1997"/>
  </r>
  <r>
    <x v="4"/>
    <x v="9"/>
    <n v="4"/>
    <n v="17"/>
    <x v="9"/>
    <n v="25"/>
    <d v="2015-04-04T00:00:00"/>
    <x v="146"/>
    <n v="1952"/>
  </r>
  <r>
    <x v="4"/>
    <x v="10"/>
    <n v="1"/>
    <n v="18"/>
    <x v="10"/>
    <m/>
    <d v="2015-04-04T00:00:00"/>
    <x v="0"/>
    <n v="0"/>
  </r>
  <r>
    <x v="4"/>
    <x v="10"/>
    <n v="1"/>
    <n v="18"/>
    <x v="10"/>
    <n v="100.2"/>
    <d v="2015-04-04T00:00:00"/>
    <x v="147"/>
    <n v="1903"/>
  </r>
  <r>
    <x v="4"/>
    <x v="11"/>
    <n v="1"/>
    <n v="22"/>
    <x v="11"/>
    <m/>
    <d v="2015-04-04T00:00:00"/>
    <x v="0"/>
    <n v="0"/>
  </r>
  <r>
    <x v="5"/>
    <x v="0"/>
    <n v="1"/>
    <n v="1"/>
    <x v="0"/>
    <m/>
    <d v="2015-04-19T00:00:00"/>
    <x v="0"/>
    <n v="0"/>
  </r>
  <r>
    <x v="5"/>
    <x v="0"/>
    <n v="2"/>
    <n v="1"/>
    <x v="0"/>
    <n v="90"/>
    <d v="2015-04-19T00:00:00"/>
    <x v="55"/>
    <n v="2084"/>
  </r>
  <r>
    <x v="5"/>
    <x v="0"/>
    <n v="3"/>
    <n v="1"/>
    <x v="0"/>
    <n v="80"/>
    <d v="2015-04-19T00:00:00"/>
    <x v="56"/>
    <n v="2015"/>
  </r>
  <r>
    <x v="5"/>
    <x v="0"/>
    <n v="7"/>
    <n v="1"/>
    <x v="0"/>
    <n v="40"/>
    <d v="2015-04-19T00:00:00"/>
    <x v="148"/>
    <n v="1743"/>
  </r>
  <r>
    <x v="5"/>
    <x v="1"/>
    <n v="1"/>
    <n v="2"/>
    <x v="1"/>
    <m/>
    <d v="2015-04-19T00:00:00"/>
    <x v="0"/>
    <n v="0"/>
  </r>
  <r>
    <x v="5"/>
    <x v="1"/>
    <n v="1"/>
    <n v="2"/>
    <x v="1"/>
    <n v="100.2"/>
    <d v="2015-04-19T00:00:00"/>
    <x v="79"/>
    <n v="1534"/>
  </r>
  <r>
    <x v="5"/>
    <x v="1"/>
    <n v="2"/>
    <n v="2"/>
    <x v="1"/>
    <n v="50"/>
    <d v="2015-04-19T00:00:00"/>
    <x v="10"/>
    <n v="1112"/>
  </r>
  <r>
    <x v="5"/>
    <x v="2"/>
    <n v="1"/>
    <n v="3"/>
    <x v="2"/>
    <m/>
    <d v="2015-04-19T00:00:00"/>
    <x v="0"/>
    <n v="0"/>
  </r>
  <r>
    <x v="5"/>
    <x v="3"/>
    <n v="1"/>
    <n v="6"/>
    <x v="3"/>
    <m/>
    <d v="2015-04-19T00:00:00"/>
    <x v="0"/>
    <n v="0"/>
  </r>
  <r>
    <x v="5"/>
    <x v="4"/>
    <n v="1"/>
    <n v="10"/>
    <x v="4"/>
    <m/>
    <d v="2015-04-19T00:00:00"/>
    <x v="0"/>
    <n v="0"/>
  </r>
  <r>
    <x v="5"/>
    <x v="4"/>
    <n v="1"/>
    <n v="10"/>
    <x v="4"/>
    <n v="102.1"/>
    <d v="2015-04-19T00:00:00"/>
    <x v="43"/>
    <n v="1990"/>
  </r>
  <r>
    <x v="5"/>
    <x v="4"/>
    <n v="2"/>
    <n v="10"/>
    <x v="4"/>
    <n v="95.238095238095241"/>
    <d v="2015-04-19T00:00:00"/>
    <x v="19"/>
    <n v="2004"/>
  </r>
  <r>
    <x v="5"/>
    <x v="4"/>
    <n v="6"/>
    <n v="10"/>
    <x v="4"/>
    <n v="76.19047619047619"/>
    <d v="2015-04-19T00:00:00"/>
    <x v="24"/>
    <n v="2014"/>
  </r>
  <r>
    <x v="5"/>
    <x v="4"/>
    <n v="7"/>
    <n v="10"/>
    <x v="4"/>
    <n v="71.428571428571431"/>
    <d v="2015-04-19T00:00:00"/>
    <x v="149"/>
    <n v="1934"/>
  </r>
  <r>
    <x v="5"/>
    <x v="4"/>
    <n v="10"/>
    <n v="10"/>
    <x v="4"/>
    <n v="57.142857142857146"/>
    <d v="2015-04-19T00:00:00"/>
    <x v="21"/>
    <n v="1938"/>
  </r>
  <r>
    <x v="5"/>
    <x v="4"/>
    <n v="14"/>
    <n v="10"/>
    <x v="4"/>
    <n v="38.095238095238095"/>
    <d v="2015-04-19T00:00:00"/>
    <x v="122"/>
    <n v="1114"/>
  </r>
  <r>
    <x v="5"/>
    <x v="4"/>
    <n v="16"/>
    <n v="10"/>
    <x v="4"/>
    <n v="28.571428571428569"/>
    <d v="2015-04-19T00:00:00"/>
    <x v="22"/>
    <n v="1651"/>
  </r>
  <r>
    <x v="5"/>
    <x v="4"/>
    <n v="18"/>
    <n v="10"/>
    <x v="4"/>
    <n v="19.047619047619051"/>
    <d v="2015-04-19T00:00:00"/>
    <x v="150"/>
    <n v="1453"/>
  </r>
  <r>
    <x v="5"/>
    <x v="5"/>
    <n v="1"/>
    <n v="11"/>
    <x v="5"/>
    <m/>
    <d v="2015-04-19T00:00:00"/>
    <x v="0"/>
    <n v="0"/>
  </r>
  <r>
    <x v="5"/>
    <x v="5"/>
    <n v="2"/>
    <n v="11"/>
    <x v="5"/>
    <n v="96.551724137931032"/>
    <d v="2015-04-19T00:00:00"/>
    <x v="46"/>
    <n v="2030"/>
  </r>
  <r>
    <x v="5"/>
    <x v="5"/>
    <n v="4"/>
    <n v="11"/>
    <x v="5"/>
    <n v="89.65517241379311"/>
    <d v="2015-04-19T00:00:00"/>
    <x v="59"/>
    <n v="2012"/>
  </r>
  <r>
    <x v="5"/>
    <x v="5"/>
    <n v="5"/>
    <n v="11"/>
    <x v="5"/>
    <n v="86.206896551724142"/>
    <d v="2015-04-19T00:00:00"/>
    <x v="151"/>
    <n v="1133"/>
  </r>
  <r>
    <x v="5"/>
    <x v="5"/>
    <n v="6"/>
    <n v="11"/>
    <x v="5"/>
    <n v="82.758620689655174"/>
    <d v="2015-04-19T00:00:00"/>
    <x v="53"/>
    <n v="2075"/>
  </r>
  <r>
    <x v="5"/>
    <x v="5"/>
    <n v="11"/>
    <n v="11"/>
    <x v="5"/>
    <n v="65.517241379310349"/>
    <d v="2015-04-19T00:00:00"/>
    <x v="26"/>
    <n v="1899"/>
  </r>
  <r>
    <x v="5"/>
    <x v="5"/>
    <n v="13"/>
    <n v="11"/>
    <x v="5"/>
    <n v="58.620689655172413"/>
    <d v="2015-04-19T00:00:00"/>
    <x v="49"/>
    <n v="1734"/>
  </r>
  <r>
    <x v="5"/>
    <x v="5"/>
    <n v="14"/>
    <n v="11"/>
    <x v="5"/>
    <n v="55.172413793103452"/>
    <d v="2015-04-19T00:00:00"/>
    <x v="152"/>
    <n v="1733"/>
  </r>
  <r>
    <x v="5"/>
    <x v="5"/>
    <n v="15"/>
    <n v="11"/>
    <x v="5"/>
    <n v="51.724137931034484"/>
    <d v="2015-04-19T00:00:00"/>
    <x v="58"/>
    <n v="2082"/>
  </r>
  <r>
    <x v="5"/>
    <x v="5"/>
    <n v="18"/>
    <n v="11"/>
    <x v="5"/>
    <n v="41.379310344827587"/>
    <d v="2015-04-19T00:00:00"/>
    <x v="153"/>
    <n v="2016"/>
  </r>
  <r>
    <x v="5"/>
    <x v="5"/>
    <n v="23"/>
    <n v="11"/>
    <x v="5"/>
    <n v="24.137931034482762"/>
    <d v="2015-04-19T00:00:00"/>
    <x v="154"/>
    <n v="1966"/>
  </r>
  <r>
    <x v="5"/>
    <x v="5"/>
    <n v="24"/>
    <n v="11"/>
    <x v="5"/>
    <n v="20.689655172413794"/>
    <d v="2015-04-19T00:00:00"/>
    <x v="33"/>
    <n v="2035"/>
  </r>
  <r>
    <x v="5"/>
    <x v="5"/>
    <n v="25"/>
    <n v="11"/>
    <x v="5"/>
    <n v="17.241379310344826"/>
    <d v="2015-04-19T00:00:00"/>
    <x v="60"/>
    <n v="2076"/>
  </r>
  <r>
    <x v="5"/>
    <x v="5"/>
    <n v="29"/>
    <n v="11"/>
    <x v="5"/>
    <n v="3.448275862068968"/>
    <d v="2015-04-19T00:00:00"/>
    <x v="32"/>
    <n v="2018"/>
  </r>
  <r>
    <x v="5"/>
    <x v="6"/>
    <n v="1"/>
    <n v="12"/>
    <x v="6"/>
    <m/>
    <d v="2015-04-19T00:00:00"/>
    <x v="0"/>
    <n v="0"/>
  </r>
  <r>
    <x v="5"/>
    <x v="6"/>
    <n v="3"/>
    <n v="12"/>
    <x v="6"/>
    <n v="84.615384615384613"/>
    <d v="2015-04-19T00:00:00"/>
    <x v="155"/>
    <n v="2013"/>
  </r>
  <r>
    <x v="5"/>
    <x v="6"/>
    <n v="4"/>
    <n v="12"/>
    <x v="6"/>
    <n v="76.92307692307692"/>
    <d v="2015-04-19T00:00:00"/>
    <x v="98"/>
    <n v="1964"/>
  </r>
  <r>
    <x v="5"/>
    <x v="6"/>
    <n v="9"/>
    <n v="12"/>
    <x v="6"/>
    <n v="38.46153846153846"/>
    <d v="2015-04-19T00:00:00"/>
    <x v="156"/>
    <n v="2087"/>
  </r>
  <r>
    <x v="5"/>
    <x v="6"/>
    <n v="12"/>
    <n v="12"/>
    <x v="6"/>
    <n v="15.384615384615387"/>
    <d v="2015-04-19T00:00:00"/>
    <x v="54"/>
    <n v="1061"/>
  </r>
  <r>
    <x v="5"/>
    <x v="7"/>
    <n v="1"/>
    <n v="13"/>
    <x v="7"/>
    <m/>
    <d v="2015-04-19T00:00:00"/>
    <x v="0"/>
    <n v="0"/>
  </r>
  <r>
    <x v="5"/>
    <x v="7"/>
    <n v="1"/>
    <n v="13"/>
    <x v="7"/>
    <n v="100.8"/>
    <d v="2015-04-19T00:00:00"/>
    <x v="38"/>
    <n v="2026"/>
  </r>
  <r>
    <x v="5"/>
    <x v="7"/>
    <n v="5"/>
    <n v="13"/>
    <x v="7"/>
    <n v="50"/>
    <d v="2015-04-19T00:00:00"/>
    <x v="36"/>
    <n v="1163"/>
  </r>
  <r>
    <x v="5"/>
    <x v="7"/>
    <n v="6"/>
    <n v="13"/>
    <x v="7"/>
    <n v="37.5"/>
    <d v="2015-04-19T00:00:00"/>
    <x v="35"/>
    <n v="1527"/>
  </r>
  <r>
    <x v="5"/>
    <x v="8"/>
    <n v="1"/>
    <n v="14"/>
    <x v="8"/>
    <m/>
    <d v="2015-04-19T00:00:00"/>
    <x v="0"/>
    <n v="0"/>
  </r>
  <r>
    <x v="5"/>
    <x v="9"/>
    <n v="1"/>
    <n v="17"/>
    <x v="9"/>
    <m/>
    <d v="2015-04-19T00:00:00"/>
    <x v="0"/>
    <n v="0"/>
  </r>
  <r>
    <x v="5"/>
    <x v="9"/>
    <n v="1"/>
    <n v="17"/>
    <x v="9"/>
    <n v="100.3"/>
    <d v="2015-04-19T00:00:00"/>
    <x v="62"/>
    <n v="2039"/>
  </r>
  <r>
    <x v="5"/>
    <x v="9"/>
    <n v="3"/>
    <n v="17"/>
    <x v="9"/>
    <n v="33.333333333333329"/>
    <d v="2015-04-19T00:00:00"/>
    <x v="157"/>
    <n v="1989"/>
  </r>
  <r>
    <x v="5"/>
    <x v="10"/>
    <n v="1"/>
    <n v="18"/>
    <x v="10"/>
    <m/>
    <d v="2015-04-19T00:00:00"/>
    <x v="0"/>
    <n v="0"/>
  </r>
  <r>
    <x v="5"/>
    <x v="11"/>
    <n v="1"/>
    <n v="22"/>
    <x v="11"/>
    <m/>
    <d v="2015-04-19T00:00:00"/>
    <x v="0"/>
    <n v="0"/>
  </r>
  <r>
    <x v="6"/>
    <x v="0"/>
    <n v="1"/>
    <n v="1"/>
    <x v="0"/>
    <m/>
    <d v="2015-04-25T00:00:00"/>
    <x v="0"/>
    <n v="0"/>
  </r>
  <r>
    <x v="6"/>
    <x v="0"/>
    <n v="5"/>
    <n v="1"/>
    <x v="0"/>
    <n v="42.857142857142854"/>
    <d v="2015-04-25T00:00:00"/>
    <x v="158"/>
    <n v="912"/>
  </r>
  <r>
    <x v="6"/>
    <x v="0"/>
    <n v="6"/>
    <n v="1"/>
    <x v="0"/>
    <n v="28.571428571428569"/>
    <d v="2015-04-25T00:00:00"/>
    <x v="159"/>
    <n v="1356"/>
  </r>
  <r>
    <x v="6"/>
    <x v="0"/>
    <n v="7"/>
    <n v="1"/>
    <x v="0"/>
    <n v="14.285714285714278"/>
    <d v="2015-04-25T00:00:00"/>
    <x v="160"/>
    <n v="1259"/>
  </r>
  <r>
    <x v="6"/>
    <x v="1"/>
    <n v="1"/>
    <n v="2"/>
    <x v="1"/>
    <m/>
    <d v="2015-04-25T00:00:00"/>
    <x v="0"/>
    <n v="0"/>
  </r>
  <r>
    <x v="6"/>
    <x v="1"/>
    <n v="1"/>
    <n v="2"/>
    <x v="1"/>
    <n v="100.1"/>
    <d v="2015-04-25T00:00:00"/>
    <x v="10"/>
    <n v="1112"/>
  </r>
  <r>
    <x v="6"/>
    <x v="2"/>
    <n v="1"/>
    <n v="3"/>
    <x v="2"/>
    <m/>
    <d v="2015-04-25T00:00:00"/>
    <x v="0"/>
    <n v="0"/>
  </r>
  <r>
    <x v="6"/>
    <x v="2"/>
    <n v="3"/>
    <n v="3"/>
    <x v="2"/>
    <n v="33.333333333333329"/>
    <d v="2015-04-25T00:00:00"/>
    <x v="161"/>
    <n v="914"/>
  </r>
  <r>
    <x v="6"/>
    <x v="3"/>
    <n v="1"/>
    <n v="6"/>
    <x v="3"/>
    <m/>
    <d v="2015-04-25T00:00:00"/>
    <x v="0"/>
    <n v="0"/>
  </r>
  <r>
    <x v="6"/>
    <x v="4"/>
    <n v="1"/>
    <n v="10"/>
    <x v="4"/>
    <m/>
    <d v="2015-04-25T00:00:00"/>
    <x v="0"/>
    <n v="0"/>
  </r>
  <r>
    <x v="6"/>
    <x v="4"/>
    <n v="2"/>
    <n v="10"/>
    <x v="4"/>
    <n v="90.909090909090907"/>
    <d v="2015-04-25T00:00:00"/>
    <x v="43"/>
    <n v="1990"/>
  </r>
  <r>
    <x v="6"/>
    <x v="4"/>
    <n v="4"/>
    <n v="10"/>
    <x v="4"/>
    <n v="72.72727272727272"/>
    <d v="2015-04-25T00:00:00"/>
    <x v="162"/>
    <n v="2040"/>
  </r>
  <r>
    <x v="6"/>
    <x v="4"/>
    <n v="5"/>
    <n v="10"/>
    <x v="4"/>
    <n v="63.636363636363633"/>
    <d v="2015-04-25T00:00:00"/>
    <x v="19"/>
    <n v="2004"/>
  </r>
  <r>
    <x v="6"/>
    <x v="4"/>
    <n v="8"/>
    <n v="10"/>
    <x v="4"/>
    <n v="36.36363636363636"/>
    <d v="2015-04-25T00:00:00"/>
    <x v="22"/>
    <n v="1651"/>
  </r>
  <r>
    <x v="6"/>
    <x v="4"/>
    <n v="10"/>
    <n v="10"/>
    <x v="4"/>
    <n v="18.181818181818173"/>
    <d v="2015-04-25T00:00:00"/>
    <x v="21"/>
    <n v="1938"/>
  </r>
  <r>
    <x v="6"/>
    <x v="4"/>
    <n v="11"/>
    <n v="10"/>
    <x v="4"/>
    <n v="9.0909090909090793"/>
    <d v="2015-04-25T00:00:00"/>
    <x v="153"/>
    <n v="2016"/>
  </r>
  <r>
    <x v="6"/>
    <x v="5"/>
    <n v="1"/>
    <n v="11"/>
    <x v="5"/>
    <m/>
    <d v="2015-04-25T00:00:00"/>
    <x v="0"/>
    <n v="0"/>
  </r>
  <r>
    <x v="6"/>
    <x v="5"/>
    <n v="1"/>
    <n v="11"/>
    <x v="5"/>
    <n v="101.8"/>
    <d v="2015-04-25T00:00:00"/>
    <x v="58"/>
    <n v="2082"/>
  </r>
  <r>
    <x v="6"/>
    <x v="5"/>
    <n v="3"/>
    <n v="11"/>
    <x v="5"/>
    <n v="88.888888888888886"/>
    <d v="2015-04-25T00:00:00"/>
    <x v="53"/>
    <n v="2075"/>
  </r>
  <r>
    <x v="6"/>
    <x v="5"/>
    <n v="3"/>
    <n v="11"/>
    <x v="5"/>
    <n v="88.888888888888886"/>
    <d v="2015-04-25T00:00:00"/>
    <x v="163"/>
    <n v="2092"/>
  </r>
  <r>
    <x v="6"/>
    <x v="5"/>
    <n v="5"/>
    <n v="11"/>
    <x v="5"/>
    <n v="77.777777777777771"/>
    <d v="2015-04-25T00:00:00"/>
    <x v="151"/>
    <n v="1133"/>
  </r>
  <r>
    <x v="6"/>
    <x v="5"/>
    <n v="6"/>
    <n v="11"/>
    <x v="5"/>
    <n v="72.222222222222229"/>
    <d v="2015-04-25T00:00:00"/>
    <x v="28"/>
    <n v="1697"/>
  </r>
  <r>
    <x v="6"/>
    <x v="5"/>
    <n v="10"/>
    <n v="11"/>
    <x v="5"/>
    <n v="50"/>
    <d v="2015-04-25T00:00:00"/>
    <x v="164"/>
    <n v="2074"/>
  </r>
  <r>
    <x v="6"/>
    <x v="6"/>
    <n v="1"/>
    <n v="12"/>
    <x v="6"/>
    <m/>
    <d v="2015-04-25T00:00:00"/>
    <x v="0"/>
    <n v="0"/>
  </r>
  <r>
    <x v="6"/>
    <x v="6"/>
    <n v="3"/>
    <n v="12"/>
    <x v="6"/>
    <n v="71.428571428571431"/>
    <d v="2015-04-25T00:00:00"/>
    <x v="155"/>
    <n v="2013"/>
  </r>
  <r>
    <x v="6"/>
    <x v="7"/>
    <n v="1"/>
    <n v="13"/>
    <x v="7"/>
    <m/>
    <d v="2015-04-25T00:00:00"/>
    <x v="0"/>
    <n v="0"/>
  </r>
  <r>
    <x v="6"/>
    <x v="7"/>
    <n v="3"/>
    <n v="13"/>
    <x v="7"/>
    <n v="87.5"/>
    <d v="2015-04-25T00:00:00"/>
    <x v="165"/>
    <n v="2099"/>
  </r>
  <r>
    <x v="6"/>
    <x v="7"/>
    <n v="6"/>
    <n v="13"/>
    <x v="7"/>
    <n v="68.75"/>
    <d v="2015-04-25T00:00:00"/>
    <x v="139"/>
    <n v="1322"/>
  </r>
  <r>
    <x v="6"/>
    <x v="7"/>
    <n v="9"/>
    <n v="13"/>
    <x v="7"/>
    <n v="50"/>
    <d v="2015-04-25T00:00:00"/>
    <x v="36"/>
    <n v="1163"/>
  </r>
  <r>
    <x v="6"/>
    <x v="7"/>
    <n v="14"/>
    <n v="13"/>
    <x v="7"/>
    <n v="18.75"/>
    <d v="2015-04-25T00:00:00"/>
    <x v="103"/>
    <n v="1862"/>
  </r>
  <r>
    <x v="6"/>
    <x v="7"/>
    <n v="16"/>
    <n v="13"/>
    <x v="7"/>
    <n v="6.25"/>
    <d v="2015-04-25T00:00:00"/>
    <x v="166"/>
    <n v="1737"/>
  </r>
  <r>
    <x v="6"/>
    <x v="8"/>
    <n v="1"/>
    <n v="14"/>
    <x v="8"/>
    <m/>
    <d v="2015-04-25T00:00:00"/>
    <x v="0"/>
    <n v="0"/>
  </r>
  <r>
    <x v="6"/>
    <x v="9"/>
    <n v="1"/>
    <n v="17"/>
    <x v="9"/>
    <m/>
    <d v="2015-04-25T00:00:00"/>
    <x v="0"/>
    <n v="0"/>
  </r>
  <r>
    <x v="6"/>
    <x v="9"/>
    <n v="3"/>
    <n v="17"/>
    <x v="9"/>
    <n v="50"/>
    <d v="2015-04-25T00:00:00"/>
    <x v="62"/>
    <n v="2039"/>
  </r>
  <r>
    <x v="6"/>
    <x v="9"/>
    <n v="4"/>
    <n v="17"/>
    <x v="9"/>
    <n v="25"/>
    <d v="2015-04-25T00:00:00"/>
    <x v="157"/>
    <n v="1989"/>
  </r>
  <r>
    <x v="6"/>
    <x v="10"/>
    <n v="1"/>
    <n v="18"/>
    <x v="10"/>
    <m/>
    <d v="2015-04-25T00:00:00"/>
    <x v="0"/>
    <n v="0"/>
  </r>
  <r>
    <x v="6"/>
    <x v="11"/>
    <n v="1"/>
    <n v="22"/>
    <x v="11"/>
    <m/>
    <d v="2015-04-25T00:00:00"/>
    <x v="0"/>
    <n v="0"/>
  </r>
  <r>
    <x v="7"/>
    <x v="0"/>
    <n v="1"/>
    <n v="1"/>
    <x v="0"/>
    <m/>
    <d v="2015-04-25T00:00:00"/>
    <x v="0"/>
    <n v="0"/>
  </r>
  <r>
    <x v="7"/>
    <x v="0"/>
    <n v="1"/>
    <n v="1"/>
    <x v="0"/>
    <n v="101.9"/>
    <d v="2015-04-25T00:00:00"/>
    <x v="2"/>
    <n v="698"/>
  </r>
  <r>
    <x v="7"/>
    <x v="0"/>
    <n v="2"/>
    <n v="1"/>
    <x v="0"/>
    <n v="94.73684210526315"/>
    <d v="2015-04-25T00:00:00"/>
    <x v="5"/>
    <n v="1369"/>
  </r>
  <r>
    <x v="7"/>
    <x v="0"/>
    <n v="4"/>
    <n v="1"/>
    <x v="0"/>
    <n v="84.21052631578948"/>
    <d v="2015-04-25T00:00:00"/>
    <x v="167"/>
    <n v="1598"/>
  </r>
  <r>
    <x v="7"/>
    <x v="0"/>
    <n v="6"/>
    <n v="1"/>
    <x v="0"/>
    <n v="73.68421052631578"/>
    <d v="2015-04-25T00:00:00"/>
    <x v="69"/>
    <n v="1632"/>
  </r>
  <r>
    <x v="7"/>
    <x v="0"/>
    <n v="6"/>
    <n v="1"/>
    <x v="0"/>
    <n v="73.68421052631578"/>
    <d v="2015-04-25T00:00:00"/>
    <x v="108"/>
    <n v="1726"/>
  </r>
  <r>
    <x v="7"/>
    <x v="0"/>
    <n v="10"/>
    <n v="1"/>
    <x v="0"/>
    <n v="52.631578947368418"/>
    <d v="2015-04-25T00:00:00"/>
    <x v="4"/>
    <n v="1160"/>
  </r>
  <r>
    <x v="7"/>
    <x v="0"/>
    <n v="12"/>
    <n v="1"/>
    <x v="0"/>
    <n v="42.105263157894733"/>
    <d v="2015-04-25T00:00:00"/>
    <x v="168"/>
    <n v="465"/>
  </r>
  <r>
    <x v="7"/>
    <x v="0"/>
    <n v="13"/>
    <n v="1"/>
    <x v="0"/>
    <n v="36.84210526315789"/>
    <d v="2015-04-25T00:00:00"/>
    <x v="169"/>
    <n v="2117"/>
  </r>
  <r>
    <x v="7"/>
    <x v="0"/>
    <n v="15"/>
    <n v="1"/>
    <x v="0"/>
    <n v="26.315789473684205"/>
    <d v="2015-04-25T00:00:00"/>
    <x v="170"/>
    <n v="2024"/>
  </r>
  <r>
    <x v="7"/>
    <x v="0"/>
    <n v="18"/>
    <n v="1"/>
    <x v="0"/>
    <n v="10.526315789473671"/>
    <d v="2015-04-25T00:00:00"/>
    <x v="109"/>
    <n v="1742"/>
  </r>
  <r>
    <x v="7"/>
    <x v="0"/>
    <n v="19"/>
    <n v="1"/>
    <x v="0"/>
    <n v="5.2631578947368354"/>
    <d v="2015-04-25T00:00:00"/>
    <x v="86"/>
    <n v="2073"/>
  </r>
  <r>
    <x v="7"/>
    <x v="1"/>
    <n v="1"/>
    <n v="2"/>
    <x v="1"/>
    <m/>
    <d v="2015-04-25T00:00:00"/>
    <x v="0"/>
    <n v="0"/>
  </r>
  <r>
    <x v="7"/>
    <x v="1"/>
    <n v="3"/>
    <n v="2"/>
    <x v="1"/>
    <n v="71.428571428571431"/>
    <d v="2015-04-25T00:00:00"/>
    <x v="41"/>
    <n v="1401"/>
  </r>
  <r>
    <x v="7"/>
    <x v="1"/>
    <n v="4"/>
    <n v="2"/>
    <x v="1"/>
    <n v="57.142857142857139"/>
    <d v="2015-04-25T00:00:00"/>
    <x v="171"/>
    <n v="747"/>
  </r>
  <r>
    <x v="7"/>
    <x v="1"/>
    <n v="5"/>
    <n v="2"/>
    <x v="1"/>
    <n v="42.857142857142854"/>
    <d v="2015-04-25T00:00:00"/>
    <x v="79"/>
    <n v="1534"/>
  </r>
  <r>
    <x v="7"/>
    <x v="1"/>
    <n v="6"/>
    <n v="2"/>
    <x v="1"/>
    <n v="28.571428571428569"/>
    <d v="2015-04-25T00:00:00"/>
    <x v="172"/>
    <n v="1411"/>
  </r>
  <r>
    <x v="7"/>
    <x v="2"/>
    <n v="1"/>
    <n v="3"/>
    <x v="2"/>
    <m/>
    <d v="2015-04-25T00:00:00"/>
    <x v="0"/>
    <n v="0"/>
  </r>
  <r>
    <x v="7"/>
    <x v="3"/>
    <n v="1"/>
    <n v="6"/>
    <x v="3"/>
    <m/>
    <d v="2015-04-25T00:00:00"/>
    <x v="0"/>
    <n v="0"/>
  </r>
  <r>
    <x v="7"/>
    <x v="4"/>
    <n v="1"/>
    <n v="10"/>
    <x v="4"/>
    <m/>
    <d v="2015-04-25T00:00:00"/>
    <x v="0"/>
    <n v="0"/>
  </r>
  <r>
    <x v="7"/>
    <x v="4"/>
    <n v="1"/>
    <n v="10"/>
    <x v="4"/>
    <n v="103.8"/>
    <d v="2015-04-25T00:00:00"/>
    <x v="173"/>
    <n v="2080"/>
  </r>
  <r>
    <x v="7"/>
    <x v="4"/>
    <n v="2"/>
    <n v="10"/>
    <x v="4"/>
    <n v="97.435897435897431"/>
    <d v="2015-04-25T00:00:00"/>
    <x v="44"/>
    <n v="1885"/>
  </r>
  <r>
    <x v="7"/>
    <x v="4"/>
    <n v="2"/>
    <n v="10"/>
    <x v="4"/>
    <n v="97.435897435897431"/>
    <d v="2015-04-25T00:00:00"/>
    <x v="83"/>
    <n v="2055"/>
  </r>
  <r>
    <x v="7"/>
    <x v="4"/>
    <n v="6"/>
    <n v="10"/>
    <x v="4"/>
    <n v="87.179487179487182"/>
    <d v="2015-04-25T00:00:00"/>
    <x v="18"/>
    <n v="1814"/>
  </r>
  <r>
    <x v="7"/>
    <x v="4"/>
    <n v="7"/>
    <n v="10"/>
    <x v="4"/>
    <n v="84.615384615384613"/>
    <d v="2015-04-25T00:00:00"/>
    <x v="174"/>
    <n v="1416"/>
  </r>
  <r>
    <x v="7"/>
    <x v="4"/>
    <n v="7"/>
    <n v="10"/>
    <x v="4"/>
    <n v="84.615384615384613"/>
    <d v="2015-04-25T00:00:00"/>
    <x v="7"/>
    <n v="1676"/>
  </r>
  <r>
    <x v="7"/>
    <x v="4"/>
    <n v="9"/>
    <n v="10"/>
    <x v="4"/>
    <n v="79.487179487179489"/>
    <d v="2015-04-25T00:00:00"/>
    <x v="149"/>
    <n v="1934"/>
  </r>
  <r>
    <x v="7"/>
    <x v="4"/>
    <n v="9"/>
    <n v="10"/>
    <x v="4"/>
    <n v="79.487179487179489"/>
    <d v="2015-04-25T00:00:00"/>
    <x v="175"/>
    <n v="2057"/>
  </r>
  <r>
    <x v="7"/>
    <x v="4"/>
    <n v="11"/>
    <n v="10"/>
    <x v="4"/>
    <n v="74.358974358974365"/>
    <d v="2015-04-25T00:00:00"/>
    <x v="176"/>
    <n v="1345"/>
  </r>
  <r>
    <x v="7"/>
    <x v="4"/>
    <n v="11"/>
    <n v="10"/>
    <x v="4"/>
    <n v="74.358974358974365"/>
    <d v="2015-04-25T00:00:00"/>
    <x v="45"/>
    <n v="1825"/>
  </r>
  <r>
    <x v="7"/>
    <x v="4"/>
    <n v="16"/>
    <n v="10"/>
    <x v="4"/>
    <n v="61.538461538461533"/>
    <d v="2015-04-25T00:00:00"/>
    <x v="177"/>
    <n v="1812"/>
  </r>
  <r>
    <x v="7"/>
    <x v="4"/>
    <n v="16"/>
    <n v="10"/>
    <x v="4"/>
    <n v="61.538461538461533"/>
    <d v="2015-04-25T00:00:00"/>
    <x v="23"/>
    <n v="1823"/>
  </r>
  <r>
    <x v="7"/>
    <x v="4"/>
    <n v="16"/>
    <n v="10"/>
    <x v="4"/>
    <n v="61.538461538461533"/>
    <d v="2015-04-25T00:00:00"/>
    <x v="92"/>
    <n v="2021"/>
  </r>
  <r>
    <x v="7"/>
    <x v="4"/>
    <n v="20"/>
    <n v="10"/>
    <x v="4"/>
    <n v="51.282051282051277"/>
    <d v="2015-04-25T00:00:00"/>
    <x v="20"/>
    <n v="2025"/>
  </r>
  <r>
    <x v="7"/>
    <x v="4"/>
    <n v="22"/>
    <n v="10"/>
    <x v="4"/>
    <n v="46.153846153846146"/>
    <d v="2015-04-25T00:00:00"/>
    <x v="121"/>
    <n v="1683"/>
  </r>
  <r>
    <x v="7"/>
    <x v="4"/>
    <n v="22"/>
    <n v="10"/>
    <x v="4"/>
    <n v="46.153846153846146"/>
    <d v="2015-04-25T00:00:00"/>
    <x v="82"/>
    <n v="1815"/>
  </r>
  <r>
    <x v="7"/>
    <x v="4"/>
    <n v="26"/>
    <n v="10"/>
    <x v="4"/>
    <n v="35.897435897435898"/>
    <d v="2015-04-25T00:00:00"/>
    <x v="123"/>
    <n v="1764"/>
  </r>
  <r>
    <x v="7"/>
    <x v="4"/>
    <n v="26"/>
    <n v="10"/>
    <x v="4"/>
    <n v="35.897435897435898"/>
    <d v="2015-04-25T00:00:00"/>
    <x v="178"/>
    <n v="1794"/>
  </r>
  <r>
    <x v="7"/>
    <x v="4"/>
    <n v="26"/>
    <n v="10"/>
    <x v="4"/>
    <n v="35.897435897435898"/>
    <d v="2015-04-25T00:00:00"/>
    <x v="179"/>
    <n v="2017"/>
  </r>
  <r>
    <x v="7"/>
    <x v="4"/>
    <n v="30"/>
    <n v="10"/>
    <x v="4"/>
    <n v="25.641025641025635"/>
    <d v="2015-04-25T00:00:00"/>
    <x v="150"/>
    <n v="1453"/>
  </r>
  <r>
    <x v="7"/>
    <x v="4"/>
    <n v="32"/>
    <n v="10"/>
    <x v="4"/>
    <n v="20.512820512820511"/>
    <d v="2015-04-25T00:00:00"/>
    <x v="84"/>
    <n v="1624"/>
  </r>
  <r>
    <x v="7"/>
    <x v="4"/>
    <n v="32"/>
    <n v="10"/>
    <x v="4"/>
    <n v="20.512820512820511"/>
    <d v="2015-04-25T00:00:00"/>
    <x v="86"/>
    <n v="2073"/>
  </r>
  <r>
    <x v="7"/>
    <x v="4"/>
    <n v="34"/>
    <n v="10"/>
    <x v="4"/>
    <n v="15.384615384615373"/>
    <d v="2015-04-25T00:00:00"/>
    <x v="180"/>
    <n v="1819"/>
  </r>
  <r>
    <x v="7"/>
    <x v="4"/>
    <n v="36"/>
    <n v="10"/>
    <x v="4"/>
    <n v="10.256410256410248"/>
    <d v="2015-04-25T00:00:00"/>
    <x v="95"/>
    <n v="1696"/>
  </r>
  <r>
    <x v="7"/>
    <x v="5"/>
    <n v="1"/>
    <n v="11"/>
    <x v="5"/>
    <m/>
    <d v="2015-04-25T00:00:00"/>
    <x v="0"/>
    <n v="0"/>
  </r>
  <r>
    <x v="7"/>
    <x v="5"/>
    <n v="2"/>
    <n v="11"/>
    <x v="5"/>
    <n v="97.560975609756099"/>
    <d v="2015-04-25T00:00:00"/>
    <x v="181"/>
    <n v="2000"/>
  </r>
  <r>
    <x v="7"/>
    <x v="5"/>
    <n v="2"/>
    <n v="11"/>
    <x v="5"/>
    <n v="97.560975609756099"/>
    <d v="2015-04-25T00:00:00"/>
    <x v="47"/>
    <n v="2002"/>
  </r>
  <r>
    <x v="7"/>
    <x v="5"/>
    <n v="4"/>
    <n v="11"/>
    <x v="5"/>
    <n v="92.682926829268297"/>
    <d v="2015-04-25T00:00:00"/>
    <x v="182"/>
    <n v="1942"/>
  </r>
  <r>
    <x v="7"/>
    <x v="5"/>
    <n v="4"/>
    <n v="11"/>
    <x v="5"/>
    <n v="92.682926829268297"/>
    <d v="2015-04-25T00:00:00"/>
    <x v="135"/>
    <n v="2061"/>
  </r>
  <r>
    <x v="7"/>
    <x v="5"/>
    <n v="8"/>
    <n v="11"/>
    <x v="5"/>
    <n v="82.926829268292678"/>
    <d v="2015-04-25T00:00:00"/>
    <x v="183"/>
    <n v="1839"/>
  </r>
  <r>
    <x v="7"/>
    <x v="5"/>
    <n v="11"/>
    <n v="11"/>
    <x v="5"/>
    <n v="75.609756097560975"/>
    <d v="2015-04-25T00:00:00"/>
    <x v="136"/>
    <n v="2068"/>
  </r>
  <r>
    <x v="7"/>
    <x v="5"/>
    <n v="12"/>
    <n v="11"/>
    <x v="5"/>
    <n v="73.170731707317074"/>
    <d v="2015-04-25T00:00:00"/>
    <x v="50"/>
    <n v="1957"/>
  </r>
  <r>
    <x v="7"/>
    <x v="5"/>
    <n v="14"/>
    <n v="11"/>
    <x v="5"/>
    <n v="68.292682926829272"/>
    <d v="2015-04-25T00:00:00"/>
    <x v="48"/>
    <n v="2086"/>
  </r>
  <r>
    <x v="7"/>
    <x v="5"/>
    <n v="17"/>
    <n v="11"/>
    <x v="5"/>
    <n v="60.975609756097562"/>
    <d v="2015-04-25T00:00:00"/>
    <x v="154"/>
    <n v="1966"/>
  </r>
  <r>
    <x v="7"/>
    <x v="5"/>
    <n v="18"/>
    <n v="11"/>
    <x v="5"/>
    <n v="58.536585365853661"/>
    <d v="2015-04-25T00:00:00"/>
    <x v="46"/>
    <n v="2030"/>
  </r>
  <r>
    <x v="7"/>
    <x v="5"/>
    <n v="20"/>
    <n v="11"/>
    <x v="5"/>
    <n v="53.658536585365852"/>
    <d v="2015-04-25T00:00:00"/>
    <x v="52"/>
    <n v="2089"/>
  </r>
  <r>
    <x v="7"/>
    <x v="5"/>
    <n v="22"/>
    <n v="11"/>
    <x v="5"/>
    <n v="48.780487804878049"/>
    <d v="2015-04-25T00:00:00"/>
    <x v="184"/>
    <n v="1838"/>
  </r>
  <r>
    <x v="7"/>
    <x v="5"/>
    <n v="24"/>
    <n v="11"/>
    <x v="5"/>
    <n v="43.902439024390247"/>
    <d v="2015-04-25T00:00:00"/>
    <x v="99"/>
    <n v="1925"/>
  </r>
  <r>
    <x v="7"/>
    <x v="5"/>
    <n v="27"/>
    <n v="11"/>
    <x v="5"/>
    <n v="36.585365853658537"/>
    <d v="2015-04-25T00:00:00"/>
    <x v="51"/>
    <n v="1771"/>
  </r>
  <r>
    <x v="7"/>
    <x v="5"/>
    <n v="34"/>
    <n v="11"/>
    <x v="5"/>
    <n v="19.512195121951223"/>
    <d v="2015-04-25T00:00:00"/>
    <x v="185"/>
    <n v="1803"/>
  </r>
  <r>
    <x v="7"/>
    <x v="5"/>
    <n v="39"/>
    <n v="11"/>
    <x v="5"/>
    <n v="7.3170731707317032"/>
    <d v="2015-04-25T00:00:00"/>
    <x v="186"/>
    <n v="1761"/>
  </r>
  <r>
    <x v="7"/>
    <x v="6"/>
    <n v="1"/>
    <n v="12"/>
    <x v="6"/>
    <m/>
    <d v="2015-04-25T00:00:00"/>
    <x v="0"/>
    <n v="0"/>
  </r>
  <r>
    <x v="7"/>
    <x v="6"/>
    <n v="1"/>
    <n v="12"/>
    <x v="6"/>
    <n v="101.3"/>
    <d v="2015-04-25T00:00:00"/>
    <x v="187"/>
    <n v="1935"/>
  </r>
  <r>
    <x v="7"/>
    <x v="6"/>
    <n v="3"/>
    <n v="12"/>
    <x v="6"/>
    <n v="84.615384615384613"/>
    <d v="2015-04-25T00:00:00"/>
    <x v="101"/>
    <n v="2001"/>
  </r>
  <r>
    <x v="7"/>
    <x v="7"/>
    <n v="1"/>
    <n v="13"/>
    <x v="7"/>
    <m/>
    <d v="2015-04-25T00:00:00"/>
    <x v="0"/>
    <n v="0"/>
  </r>
  <r>
    <x v="7"/>
    <x v="7"/>
    <n v="2"/>
    <n v="13"/>
    <x v="7"/>
    <n v="88.888888888888886"/>
    <d v="2015-04-25T00:00:00"/>
    <x v="37"/>
    <n v="1417"/>
  </r>
  <r>
    <x v="7"/>
    <x v="7"/>
    <n v="4"/>
    <n v="13"/>
    <x v="7"/>
    <n v="66.666666666666671"/>
    <d v="2015-04-25T00:00:00"/>
    <x v="188"/>
    <n v="1644"/>
  </r>
  <r>
    <x v="7"/>
    <x v="7"/>
    <n v="5"/>
    <n v="13"/>
    <x v="7"/>
    <n v="55.555555555555557"/>
    <d v="2015-04-25T00:00:00"/>
    <x v="189"/>
    <n v="429"/>
  </r>
  <r>
    <x v="7"/>
    <x v="7"/>
    <n v="5"/>
    <n v="13"/>
    <x v="7"/>
    <n v="55.555555555555557"/>
    <d v="2015-04-25T00:00:00"/>
    <x v="190"/>
    <n v="1951"/>
  </r>
  <r>
    <x v="7"/>
    <x v="7"/>
    <n v="8"/>
    <n v="13"/>
    <x v="7"/>
    <n v="22.222222222222229"/>
    <d v="2015-04-25T00:00:00"/>
    <x v="166"/>
    <n v="1737"/>
  </r>
  <r>
    <x v="7"/>
    <x v="8"/>
    <n v="1"/>
    <n v="14"/>
    <x v="8"/>
    <m/>
    <d v="2015-04-25T00:00:00"/>
    <x v="0"/>
    <n v="0"/>
  </r>
  <r>
    <x v="7"/>
    <x v="8"/>
    <n v="2"/>
    <n v="14"/>
    <x v="8"/>
    <n v="88.888888888888886"/>
    <d v="2015-04-25T00:00:00"/>
    <x v="16"/>
    <n v="4"/>
  </r>
  <r>
    <x v="7"/>
    <x v="8"/>
    <n v="2"/>
    <n v="14"/>
    <x v="8"/>
    <n v="88.888888888888886"/>
    <d v="2015-04-25T00:00:00"/>
    <x v="191"/>
    <n v="1116"/>
  </r>
  <r>
    <x v="7"/>
    <x v="8"/>
    <n v="4"/>
    <n v="14"/>
    <x v="8"/>
    <n v="66.666666666666671"/>
    <d v="2015-04-25T00:00:00"/>
    <x v="192"/>
    <n v="766"/>
  </r>
  <r>
    <x v="7"/>
    <x v="8"/>
    <n v="5"/>
    <n v="14"/>
    <x v="8"/>
    <n v="55.555555555555557"/>
    <d v="2015-04-25T00:00:00"/>
    <x v="193"/>
    <n v="1016"/>
  </r>
  <r>
    <x v="7"/>
    <x v="8"/>
    <n v="9"/>
    <n v="14"/>
    <x v="8"/>
    <n v="11.111111111111114"/>
    <d v="2015-04-25T00:00:00"/>
    <x v="194"/>
    <n v="1005"/>
  </r>
  <r>
    <x v="7"/>
    <x v="9"/>
    <n v="1"/>
    <n v="17"/>
    <x v="9"/>
    <m/>
    <d v="2015-04-25T00:00:00"/>
    <x v="0"/>
    <n v="0"/>
  </r>
  <r>
    <x v="7"/>
    <x v="10"/>
    <n v="1"/>
    <n v="18"/>
    <x v="10"/>
    <m/>
    <d v="2015-04-25T00:00:00"/>
    <x v="0"/>
    <n v="0"/>
  </r>
  <r>
    <x v="7"/>
    <x v="10"/>
    <n v="1"/>
    <n v="18"/>
    <x v="10"/>
    <n v="100.6"/>
    <d v="2015-04-25T00:00:00"/>
    <x v="195"/>
    <n v="2077"/>
  </r>
  <r>
    <x v="7"/>
    <x v="10"/>
    <n v="6"/>
    <n v="18"/>
    <x v="10"/>
    <n v="16.666666666666657"/>
    <d v="2015-04-25T00:00:00"/>
    <x v="196"/>
    <n v="2006"/>
  </r>
  <r>
    <x v="7"/>
    <x v="11"/>
    <n v="1"/>
    <n v="22"/>
    <x v="11"/>
    <m/>
    <d v="2015-04-25T00:00:00"/>
    <x v="0"/>
    <n v="0"/>
  </r>
  <r>
    <x v="8"/>
    <x v="0"/>
    <n v="1"/>
    <n v="1"/>
    <x v="0"/>
    <m/>
    <d v="2015-05-02T00:00:00"/>
    <x v="0"/>
    <n v="0"/>
  </r>
  <r>
    <x v="8"/>
    <x v="0"/>
    <n v="6"/>
    <n v="1"/>
    <x v="0"/>
    <n v="66.666666666666657"/>
    <d v="2015-05-02T00:00:00"/>
    <x v="197"/>
    <n v="1286"/>
  </r>
  <r>
    <x v="8"/>
    <x v="0"/>
    <n v="9"/>
    <n v="1"/>
    <x v="0"/>
    <n v="46.666666666666664"/>
    <d v="2015-05-02T00:00:00"/>
    <x v="198"/>
    <n v="868"/>
  </r>
  <r>
    <x v="8"/>
    <x v="1"/>
    <n v="1"/>
    <n v="2"/>
    <x v="1"/>
    <m/>
    <d v="2015-05-02T00:00:00"/>
    <x v="0"/>
    <n v="0"/>
  </r>
  <r>
    <x v="8"/>
    <x v="1"/>
    <n v="3"/>
    <n v="2"/>
    <x v="1"/>
    <n v="60"/>
    <d v="2015-05-02T00:00:00"/>
    <x v="199"/>
    <n v="153"/>
  </r>
  <r>
    <x v="8"/>
    <x v="1"/>
    <n v="4"/>
    <n v="2"/>
    <x v="1"/>
    <n v="40"/>
    <d v="2015-05-02T00:00:00"/>
    <x v="78"/>
    <n v="1503"/>
  </r>
  <r>
    <x v="8"/>
    <x v="1"/>
    <n v="4"/>
    <n v="2"/>
    <x v="1"/>
    <n v="40"/>
    <d v="2015-05-02T00:00:00"/>
    <x v="11"/>
    <n v="1689"/>
  </r>
  <r>
    <x v="8"/>
    <x v="2"/>
    <n v="1"/>
    <n v="3"/>
    <x v="2"/>
    <m/>
    <d v="2015-05-02T00:00:00"/>
    <x v="0"/>
    <n v="0"/>
  </r>
  <r>
    <x v="8"/>
    <x v="2"/>
    <n v="3"/>
    <n v="3"/>
    <x v="2"/>
    <n v="71.428571428571431"/>
    <d v="2015-05-02T00:00:00"/>
    <x v="200"/>
    <n v="257"/>
  </r>
  <r>
    <x v="8"/>
    <x v="2"/>
    <n v="3"/>
    <n v="3"/>
    <x v="2"/>
    <n v="71.428571428571431"/>
    <d v="2015-05-02T00:00:00"/>
    <x v="201"/>
    <n v="1590"/>
  </r>
  <r>
    <x v="8"/>
    <x v="2"/>
    <n v="6"/>
    <n v="3"/>
    <x v="2"/>
    <n v="28.571428571428569"/>
    <d v="2015-05-02T00:00:00"/>
    <x v="202"/>
    <n v="5"/>
  </r>
  <r>
    <x v="8"/>
    <x v="2"/>
    <n v="7"/>
    <n v="3"/>
    <x v="2"/>
    <n v="14.285714285714278"/>
    <d v="2015-05-02T00:00:00"/>
    <x v="203"/>
    <n v="296"/>
  </r>
  <r>
    <x v="8"/>
    <x v="12"/>
    <n v="1"/>
    <n v="4"/>
    <x v="12"/>
    <n v="100.1"/>
    <d v="2015-05-02T00:00:00"/>
    <x v="204"/>
    <n v="325"/>
  </r>
  <r>
    <x v="8"/>
    <x v="3"/>
    <n v="1"/>
    <n v="6"/>
    <x v="3"/>
    <m/>
    <d v="2015-05-02T00:00:00"/>
    <x v="0"/>
    <n v="0"/>
  </r>
  <r>
    <x v="8"/>
    <x v="3"/>
    <n v="2"/>
    <n v="6"/>
    <x v="3"/>
    <n v="66.666666666666657"/>
    <d v="2015-05-02T00:00:00"/>
    <x v="205"/>
    <n v="1198"/>
  </r>
  <r>
    <x v="8"/>
    <x v="3"/>
    <n v="3"/>
    <n v="6"/>
    <x v="3"/>
    <n v="33.333333333333329"/>
    <d v="2015-05-02T00:00:00"/>
    <x v="206"/>
    <n v="957"/>
  </r>
  <r>
    <x v="8"/>
    <x v="4"/>
    <n v="1"/>
    <n v="10"/>
    <x v="4"/>
    <m/>
    <d v="2015-05-02T00:00:00"/>
    <x v="0"/>
    <n v="0"/>
  </r>
  <r>
    <x v="8"/>
    <x v="4"/>
    <n v="1"/>
    <n v="10"/>
    <x v="4"/>
    <n v="101.4"/>
    <d v="2015-05-02T00:00:00"/>
    <x v="43"/>
    <n v="1990"/>
  </r>
  <r>
    <x v="8"/>
    <x v="4"/>
    <n v="2"/>
    <n v="10"/>
    <x v="4"/>
    <n v="92.857142857142861"/>
    <d v="2015-05-02T00:00:00"/>
    <x v="48"/>
    <n v="2086"/>
  </r>
  <r>
    <x v="8"/>
    <x v="4"/>
    <n v="3"/>
    <n v="10"/>
    <x v="4"/>
    <n v="85.714285714285708"/>
    <d v="2015-05-02T00:00:00"/>
    <x v="18"/>
    <n v="1814"/>
  </r>
  <r>
    <x v="8"/>
    <x v="4"/>
    <n v="4"/>
    <n v="10"/>
    <x v="4"/>
    <n v="78.571428571428569"/>
    <d v="2015-05-02T00:00:00"/>
    <x v="45"/>
    <n v="1825"/>
  </r>
  <r>
    <x v="8"/>
    <x v="4"/>
    <n v="6"/>
    <n v="10"/>
    <x v="4"/>
    <n v="64.285714285714278"/>
    <d v="2015-05-02T00:00:00"/>
    <x v="149"/>
    <n v="1934"/>
  </r>
  <r>
    <x v="8"/>
    <x v="4"/>
    <n v="8"/>
    <n v="10"/>
    <x v="4"/>
    <n v="50"/>
    <d v="2015-05-02T00:00:00"/>
    <x v="178"/>
    <n v="1794"/>
  </r>
  <r>
    <x v="8"/>
    <x v="4"/>
    <n v="11"/>
    <n v="10"/>
    <x v="4"/>
    <n v="28.571428571428569"/>
    <d v="2015-05-02T00:00:00"/>
    <x v="23"/>
    <n v="1823"/>
  </r>
  <r>
    <x v="8"/>
    <x v="4"/>
    <n v="12"/>
    <n v="10"/>
    <x v="4"/>
    <n v="21.428571428571431"/>
    <d v="2015-05-02T00:00:00"/>
    <x v="91"/>
    <n v="1777"/>
  </r>
  <r>
    <x v="8"/>
    <x v="4"/>
    <n v="13"/>
    <n v="10"/>
    <x v="4"/>
    <n v="14.285714285714278"/>
    <d v="2015-05-02T00:00:00"/>
    <x v="207"/>
    <n v="1615"/>
  </r>
  <r>
    <x v="8"/>
    <x v="4"/>
    <n v="14"/>
    <n v="10"/>
    <x v="4"/>
    <n v="7.1429999999999998"/>
    <d v="2015-05-02T00:00:00"/>
    <x v="20"/>
    <n v="2025"/>
  </r>
  <r>
    <x v="8"/>
    <x v="5"/>
    <n v="1"/>
    <n v="11"/>
    <x v="5"/>
    <m/>
    <d v="2015-05-02T00:00:00"/>
    <x v="0"/>
    <n v="0"/>
  </r>
  <r>
    <x v="8"/>
    <x v="5"/>
    <n v="1"/>
    <n v="11"/>
    <x v="5"/>
    <n v="102.2"/>
    <d v="2015-05-02T00:00:00"/>
    <x v="182"/>
    <n v="1942"/>
  </r>
  <r>
    <x v="8"/>
    <x v="5"/>
    <n v="3"/>
    <n v="11"/>
    <x v="5"/>
    <n v="90.909090909090907"/>
    <d v="2015-05-02T00:00:00"/>
    <x v="49"/>
    <n v="1734"/>
  </r>
  <r>
    <x v="8"/>
    <x v="5"/>
    <n v="4"/>
    <n v="11"/>
    <x v="5"/>
    <n v="86.36363636363636"/>
    <d v="2015-05-02T00:00:00"/>
    <x v="208"/>
    <n v="2043"/>
  </r>
  <r>
    <x v="8"/>
    <x v="5"/>
    <n v="5"/>
    <n v="11"/>
    <x v="5"/>
    <n v="81.818181818181813"/>
    <d v="2015-05-02T00:00:00"/>
    <x v="209"/>
    <n v="1713"/>
  </r>
  <r>
    <x v="8"/>
    <x v="5"/>
    <n v="5"/>
    <n v="11"/>
    <x v="5"/>
    <n v="81.818181818181813"/>
    <d v="2015-05-02T00:00:00"/>
    <x v="152"/>
    <n v="1733"/>
  </r>
  <r>
    <x v="8"/>
    <x v="5"/>
    <n v="5"/>
    <n v="11"/>
    <x v="5"/>
    <n v="81.818181818181813"/>
    <d v="2015-05-02T00:00:00"/>
    <x v="210"/>
    <n v="1918"/>
  </r>
  <r>
    <x v="8"/>
    <x v="5"/>
    <n v="9"/>
    <n v="11"/>
    <x v="5"/>
    <n v="63.636363636363633"/>
    <d v="2015-05-02T00:00:00"/>
    <x v="211"/>
    <n v="1694"/>
  </r>
  <r>
    <x v="8"/>
    <x v="5"/>
    <n v="14"/>
    <n v="11"/>
    <x v="5"/>
    <n v="40.909090909090907"/>
    <d v="2015-05-02T00:00:00"/>
    <x v="212"/>
    <n v="1691"/>
  </r>
  <r>
    <x v="8"/>
    <x v="5"/>
    <n v="16"/>
    <n v="11"/>
    <x v="5"/>
    <n v="31.818181818181813"/>
    <d v="2015-05-02T00:00:00"/>
    <x v="186"/>
    <n v="1761"/>
  </r>
  <r>
    <x v="8"/>
    <x v="5"/>
    <n v="19"/>
    <n v="11"/>
    <x v="5"/>
    <n v="18.181818181818173"/>
    <d v="2015-05-02T00:00:00"/>
    <x v="30"/>
    <n v="1940"/>
  </r>
  <r>
    <x v="8"/>
    <x v="5"/>
    <n v="19"/>
    <n v="11"/>
    <x v="5"/>
    <n v="18.181818181818173"/>
    <d v="2015-05-02T00:00:00"/>
    <x v="154"/>
    <n v="1966"/>
  </r>
  <r>
    <x v="8"/>
    <x v="5"/>
    <n v="21"/>
    <n v="11"/>
    <x v="5"/>
    <n v="9.0909090909090793"/>
    <d v="2015-05-02T00:00:00"/>
    <x v="51"/>
    <n v="1771"/>
  </r>
  <r>
    <x v="8"/>
    <x v="5"/>
    <n v="22"/>
    <n v="11"/>
    <x v="5"/>
    <n v="9.9999999999999995E-7"/>
    <d v="2015-05-02T00:00:00"/>
    <x v="187"/>
    <n v="1935"/>
  </r>
  <r>
    <x v="8"/>
    <x v="6"/>
    <n v="1"/>
    <n v="12"/>
    <x v="6"/>
    <m/>
    <d v="2015-05-02T00:00:00"/>
    <x v="0"/>
    <n v="0"/>
  </r>
  <r>
    <x v="8"/>
    <x v="6"/>
    <n v="1"/>
    <n v="12"/>
    <x v="6"/>
    <n v="100.1"/>
    <d v="2015-05-02T00:00:00"/>
    <x v="213"/>
    <n v="846"/>
  </r>
  <r>
    <x v="8"/>
    <x v="7"/>
    <n v="1"/>
    <n v="13"/>
    <x v="7"/>
    <m/>
    <d v="2015-05-02T00:00:00"/>
    <x v="0"/>
    <n v="0"/>
  </r>
  <r>
    <x v="8"/>
    <x v="7"/>
    <n v="2"/>
    <n v="13"/>
    <x v="7"/>
    <n v="75"/>
    <d v="2015-05-02T00:00:00"/>
    <x v="214"/>
    <n v="1494"/>
  </r>
  <r>
    <x v="8"/>
    <x v="7"/>
    <n v="4"/>
    <n v="13"/>
    <x v="7"/>
    <n v="25"/>
    <d v="2015-05-02T00:00:00"/>
    <x v="215"/>
    <n v="2085"/>
  </r>
  <r>
    <x v="8"/>
    <x v="8"/>
    <n v="1"/>
    <n v="14"/>
    <x v="8"/>
    <m/>
    <d v="2015-05-02T00:00:00"/>
    <x v="0"/>
    <n v="0"/>
  </r>
  <r>
    <x v="8"/>
    <x v="9"/>
    <n v="1"/>
    <n v="17"/>
    <x v="9"/>
    <m/>
    <d v="2015-05-02T00:00:00"/>
    <x v="0"/>
    <n v="0"/>
  </r>
  <r>
    <x v="8"/>
    <x v="10"/>
    <n v="1"/>
    <n v="18"/>
    <x v="10"/>
    <m/>
    <d v="2015-05-02T00:00:00"/>
    <x v="0"/>
    <n v="0"/>
  </r>
  <r>
    <x v="8"/>
    <x v="11"/>
    <n v="1"/>
    <n v="22"/>
    <x v="11"/>
    <m/>
    <d v="2015-05-02T00:00:00"/>
    <x v="0"/>
    <n v="0"/>
  </r>
  <r>
    <x v="9"/>
    <x v="0"/>
    <n v="1"/>
    <n v="1"/>
    <x v="0"/>
    <m/>
    <d v="2015-05-02T00:00:00"/>
    <x v="0"/>
    <n v="0"/>
  </r>
  <r>
    <x v="9"/>
    <x v="0"/>
    <n v="1"/>
    <n v="1"/>
    <x v="0"/>
    <n v="102.9"/>
    <d v="2015-05-02T00:00:00"/>
    <x v="66"/>
    <n v="951"/>
  </r>
  <r>
    <x v="9"/>
    <x v="0"/>
    <n v="2"/>
    <n v="1"/>
    <x v="0"/>
    <n v="96.551724137931032"/>
    <d v="2015-05-02T00:00:00"/>
    <x v="72"/>
    <n v="1098"/>
  </r>
  <r>
    <x v="9"/>
    <x v="0"/>
    <n v="4"/>
    <n v="1"/>
    <x v="0"/>
    <n v="89.65517241379311"/>
    <d v="2015-05-02T00:00:00"/>
    <x v="70"/>
    <n v="721"/>
  </r>
  <r>
    <x v="9"/>
    <x v="0"/>
    <n v="5"/>
    <n v="1"/>
    <x v="0"/>
    <n v="86.206896551724142"/>
    <d v="2015-05-02T00:00:00"/>
    <x v="64"/>
    <n v="248"/>
  </r>
  <r>
    <x v="9"/>
    <x v="0"/>
    <n v="6"/>
    <n v="1"/>
    <x v="0"/>
    <n v="82.758620689655174"/>
    <d v="2015-05-02T00:00:00"/>
    <x v="216"/>
    <n v="1895"/>
  </r>
  <r>
    <x v="9"/>
    <x v="0"/>
    <n v="7"/>
    <n v="1"/>
    <x v="0"/>
    <n v="79.310344827586206"/>
    <d v="2015-05-02T00:00:00"/>
    <x v="69"/>
    <n v="1632"/>
  </r>
  <r>
    <x v="9"/>
    <x v="0"/>
    <n v="9"/>
    <n v="1"/>
    <x v="0"/>
    <n v="72.413793103448285"/>
    <d v="2015-05-02T00:00:00"/>
    <x v="217"/>
    <n v="264"/>
  </r>
  <r>
    <x v="9"/>
    <x v="0"/>
    <n v="10"/>
    <n v="1"/>
    <x v="0"/>
    <n v="68.965517241379317"/>
    <d v="2015-05-02T00:00:00"/>
    <x v="40"/>
    <n v="151"/>
  </r>
  <r>
    <x v="9"/>
    <x v="0"/>
    <n v="10"/>
    <n v="1"/>
    <x v="0"/>
    <n v="68.965517241379317"/>
    <d v="2015-05-02T00:00:00"/>
    <x v="218"/>
    <n v="865"/>
  </r>
  <r>
    <x v="9"/>
    <x v="0"/>
    <n v="10"/>
    <n v="1"/>
    <x v="0"/>
    <n v="68.965517241379317"/>
    <d v="2015-05-02T00:00:00"/>
    <x v="219"/>
    <n v="1245"/>
  </r>
  <r>
    <x v="9"/>
    <x v="0"/>
    <n v="10"/>
    <n v="1"/>
    <x v="0"/>
    <n v="68.965517241379317"/>
    <d v="2015-05-02T00:00:00"/>
    <x v="6"/>
    <n v="1768"/>
  </r>
  <r>
    <x v="9"/>
    <x v="0"/>
    <n v="15"/>
    <n v="1"/>
    <x v="0"/>
    <n v="51.724137931034484"/>
    <d v="2015-05-02T00:00:00"/>
    <x v="108"/>
    <n v="1726"/>
  </r>
  <r>
    <x v="9"/>
    <x v="0"/>
    <n v="15"/>
    <n v="1"/>
    <x v="0"/>
    <n v="51.724137931034484"/>
    <d v="2015-05-02T00:00:00"/>
    <x v="170"/>
    <n v="2024"/>
  </r>
  <r>
    <x v="9"/>
    <x v="0"/>
    <n v="18"/>
    <n v="1"/>
    <x v="0"/>
    <n v="41.379310344827587"/>
    <d v="2015-05-02T00:00:00"/>
    <x v="220"/>
    <n v="833"/>
  </r>
  <r>
    <x v="9"/>
    <x v="0"/>
    <n v="18"/>
    <n v="1"/>
    <x v="0"/>
    <n v="41.379310344827587"/>
    <d v="2015-05-02T00:00:00"/>
    <x v="75"/>
    <n v="934"/>
  </r>
  <r>
    <x v="9"/>
    <x v="0"/>
    <n v="18"/>
    <n v="1"/>
    <x v="0"/>
    <n v="41.379310344827587"/>
    <d v="2015-05-02T00:00:00"/>
    <x v="221"/>
    <n v="1358"/>
  </r>
  <r>
    <x v="9"/>
    <x v="0"/>
    <n v="25"/>
    <n v="1"/>
    <x v="0"/>
    <n v="17.241379310344826"/>
    <d v="2015-05-02T00:00:00"/>
    <x v="222"/>
    <n v="1477"/>
  </r>
  <r>
    <x v="9"/>
    <x v="0"/>
    <n v="26"/>
    <n v="1"/>
    <x v="0"/>
    <n v="13.793103448275872"/>
    <d v="2015-05-02T00:00:00"/>
    <x v="65"/>
    <n v="595"/>
  </r>
  <r>
    <x v="9"/>
    <x v="0"/>
    <n v="27"/>
    <n v="1"/>
    <x v="0"/>
    <n v="10.344827586206904"/>
    <d v="2015-05-02T00:00:00"/>
    <x v="74"/>
    <n v="1565"/>
  </r>
  <r>
    <x v="9"/>
    <x v="0"/>
    <n v="29"/>
    <n v="1"/>
    <x v="0"/>
    <n v="3.448275862068968"/>
    <d v="2015-05-02T00:00:00"/>
    <x v="223"/>
    <n v="1454"/>
  </r>
  <r>
    <x v="9"/>
    <x v="1"/>
    <n v="1"/>
    <n v="2"/>
    <x v="1"/>
    <m/>
    <d v="2015-05-02T00:00:00"/>
    <x v="0"/>
    <n v="0"/>
  </r>
  <r>
    <x v="9"/>
    <x v="1"/>
    <n v="1"/>
    <n v="2"/>
    <x v="1"/>
    <n v="100.9"/>
    <d v="2015-05-02T00:00:00"/>
    <x v="111"/>
    <n v="520"/>
  </r>
  <r>
    <x v="9"/>
    <x v="1"/>
    <n v="2"/>
    <n v="2"/>
    <x v="1"/>
    <n v="88.888888888888886"/>
    <d v="2015-05-02T00:00:00"/>
    <x v="224"/>
    <n v="456"/>
  </r>
  <r>
    <x v="9"/>
    <x v="1"/>
    <n v="3"/>
    <n v="2"/>
    <x v="1"/>
    <n v="77.777777777777771"/>
    <d v="2015-05-02T00:00:00"/>
    <x v="225"/>
    <n v="809"/>
  </r>
  <r>
    <x v="9"/>
    <x v="1"/>
    <n v="4"/>
    <n v="2"/>
    <x v="1"/>
    <n v="66.666666666666671"/>
    <d v="2015-05-02T00:00:00"/>
    <x v="226"/>
    <n v="781"/>
  </r>
  <r>
    <x v="9"/>
    <x v="1"/>
    <n v="4"/>
    <n v="2"/>
    <x v="1"/>
    <n v="66.666666666666671"/>
    <d v="2015-05-02T00:00:00"/>
    <x v="41"/>
    <n v="1401"/>
  </r>
  <r>
    <x v="9"/>
    <x v="1"/>
    <n v="7"/>
    <n v="2"/>
    <x v="1"/>
    <n v="33.333333333333343"/>
    <d v="2015-05-02T00:00:00"/>
    <x v="79"/>
    <n v="1534"/>
  </r>
  <r>
    <x v="9"/>
    <x v="1"/>
    <n v="8"/>
    <n v="2"/>
    <x v="1"/>
    <n v="22.222222222222229"/>
    <d v="2015-05-02T00:00:00"/>
    <x v="172"/>
    <n v="1411"/>
  </r>
  <r>
    <x v="9"/>
    <x v="2"/>
    <n v="1"/>
    <n v="3"/>
    <x v="2"/>
    <m/>
    <d v="2015-05-02T00:00:00"/>
    <x v="0"/>
    <n v="0"/>
  </r>
  <r>
    <x v="9"/>
    <x v="2"/>
    <n v="2"/>
    <n v="3"/>
    <x v="2"/>
    <n v="83.333333333333329"/>
    <d v="2015-05-02T00:00:00"/>
    <x v="227"/>
    <n v="597"/>
  </r>
  <r>
    <x v="9"/>
    <x v="2"/>
    <n v="4"/>
    <n v="3"/>
    <x v="2"/>
    <n v="50"/>
    <d v="2015-05-02T00:00:00"/>
    <x v="228"/>
    <n v="12"/>
  </r>
  <r>
    <x v="9"/>
    <x v="2"/>
    <n v="5"/>
    <n v="3"/>
    <x v="2"/>
    <n v="33.333333333333329"/>
    <d v="2015-05-02T00:00:00"/>
    <x v="229"/>
    <n v="374"/>
  </r>
  <r>
    <x v="9"/>
    <x v="3"/>
    <n v="1"/>
    <n v="6"/>
    <x v="3"/>
    <m/>
    <d v="2015-05-02T00:00:00"/>
    <x v="0"/>
    <n v="0"/>
  </r>
  <r>
    <x v="9"/>
    <x v="3"/>
    <n v="1"/>
    <n v="6"/>
    <x v="3"/>
    <n v="100.2"/>
    <d v="2015-05-02T00:00:00"/>
    <x v="113"/>
    <n v="1978"/>
  </r>
  <r>
    <x v="9"/>
    <x v="3"/>
    <n v="2"/>
    <n v="6"/>
    <x v="3"/>
    <n v="50"/>
    <d v="2015-05-02T00:00:00"/>
    <x v="80"/>
    <n v="1867"/>
  </r>
  <r>
    <x v="9"/>
    <x v="4"/>
    <n v="1"/>
    <n v="10"/>
    <x v="4"/>
    <m/>
    <d v="2015-05-02T00:00:00"/>
    <x v="0"/>
    <n v="0"/>
  </r>
  <r>
    <x v="9"/>
    <x v="4"/>
    <n v="1"/>
    <n v="10"/>
    <x v="4"/>
    <n v="102.2"/>
    <d v="2015-05-02T00:00:00"/>
    <x v="134"/>
    <n v="2032"/>
  </r>
  <r>
    <x v="9"/>
    <x v="4"/>
    <n v="2"/>
    <n v="10"/>
    <x v="4"/>
    <n v="95.454545454545453"/>
    <d v="2015-05-02T00:00:00"/>
    <x v="124"/>
    <n v="1434"/>
  </r>
  <r>
    <x v="9"/>
    <x v="4"/>
    <n v="3"/>
    <n v="10"/>
    <x v="4"/>
    <n v="90.909090909090907"/>
    <d v="2015-05-02T00:00:00"/>
    <x v="115"/>
    <n v="1756"/>
  </r>
  <r>
    <x v="9"/>
    <x v="4"/>
    <n v="3"/>
    <n v="10"/>
    <x v="4"/>
    <n v="90.909090909090907"/>
    <d v="2015-05-02T00:00:00"/>
    <x v="119"/>
    <n v="1757"/>
  </r>
  <r>
    <x v="9"/>
    <x v="4"/>
    <n v="3"/>
    <n v="10"/>
    <x v="4"/>
    <n v="90.909090909090907"/>
    <d v="2015-05-02T00:00:00"/>
    <x v="44"/>
    <n v="1885"/>
  </r>
  <r>
    <x v="9"/>
    <x v="4"/>
    <n v="3"/>
    <n v="10"/>
    <x v="4"/>
    <n v="90.909090909090907"/>
    <d v="2015-05-02T00:00:00"/>
    <x v="85"/>
    <n v="1965"/>
  </r>
  <r>
    <x v="9"/>
    <x v="4"/>
    <n v="7"/>
    <n v="10"/>
    <x v="4"/>
    <n v="72.72727272727272"/>
    <d v="2015-05-02T00:00:00"/>
    <x v="180"/>
    <n v="1819"/>
  </r>
  <r>
    <x v="9"/>
    <x v="4"/>
    <n v="8"/>
    <n v="10"/>
    <x v="4"/>
    <n v="68.181818181818187"/>
    <d v="2015-05-02T00:00:00"/>
    <x v="81"/>
    <n v="1412"/>
  </r>
  <r>
    <x v="9"/>
    <x v="4"/>
    <n v="8"/>
    <n v="10"/>
    <x v="4"/>
    <n v="68.181818181818187"/>
    <d v="2015-05-02T00:00:00"/>
    <x v="92"/>
    <n v="2021"/>
  </r>
  <r>
    <x v="9"/>
    <x v="4"/>
    <n v="10"/>
    <n v="10"/>
    <x v="4"/>
    <n v="59.090909090909086"/>
    <d v="2015-05-02T00:00:00"/>
    <x v="82"/>
    <n v="1815"/>
  </r>
  <r>
    <x v="9"/>
    <x v="4"/>
    <n v="11"/>
    <n v="10"/>
    <x v="4"/>
    <n v="54.54545454545454"/>
    <d v="2015-05-02T00:00:00"/>
    <x v="230"/>
    <n v="1518"/>
  </r>
  <r>
    <x v="9"/>
    <x v="4"/>
    <n v="11"/>
    <n v="10"/>
    <x v="4"/>
    <n v="54.54545454545454"/>
    <d v="2015-05-02T00:00:00"/>
    <x v="84"/>
    <n v="1624"/>
  </r>
  <r>
    <x v="9"/>
    <x v="4"/>
    <n v="11"/>
    <n v="10"/>
    <x v="4"/>
    <n v="54.54545454545454"/>
    <d v="2015-05-02T00:00:00"/>
    <x v="125"/>
    <n v="1677"/>
  </r>
  <r>
    <x v="9"/>
    <x v="4"/>
    <n v="11"/>
    <n v="10"/>
    <x v="4"/>
    <n v="54.54545454545454"/>
    <d v="2015-05-02T00:00:00"/>
    <x v="231"/>
    <n v="1773"/>
  </r>
  <r>
    <x v="9"/>
    <x v="4"/>
    <n v="16"/>
    <n v="10"/>
    <x v="4"/>
    <n v="31.818181818181813"/>
    <d v="2015-05-02T00:00:00"/>
    <x v="232"/>
    <n v="1172"/>
  </r>
  <r>
    <x v="9"/>
    <x v="4"/>
    <n v="17"/>
    <n v="10"/>
    <x v="4"/>
    <n v="27.272727272727266"/>
    <d v="2015-05-02T00:00:00"/>
    <x v="89"/>
    <n v="767"/>
  </r>
  <r>
    <x v="9"/>
    <x v="4"/>
    <n v="17"/>
    <n v="10"/>
    <x v="4"/>
    <n v="27.272727272727266"/>
    <d v="2015-05-02T00:00:00"/>
    <x v="233"/>
    <n v="1955"/>
  </r>
  <r>
    <x v="9"/>
    <x v="4"/>
    <n v="19"/>
    <n v="10"/>
    <x v="4"/>
    <n v="18.181818181818173"/>
    <d v="2015-05-02T00:00:00"/>
    <x v="94"/>
    <n v="1710"/>
  </r>
  <r>
    <x v="9"/>
    <x v="4"/>
    <n v="21"/>
    <n v="10"/>
    <x v="4"/>
    <n v="9.0909090909090793"/>
    <d v="2015-05-02T00:00:00"/>
    <x v="127"/>
    <n v="1719"/>
  </r>
  <r>
    <x v="9"/>
    <x v="4"/>
    <n v="22"/>
    <n v="10"/>
    <x v="4"/>
    <n v="9.9999999999999995E-7"/>
    <d v="2015-05-02T00:00:00"/>
    <x v="123"/>
    <n v="1764"/>
  </r>
  <r>
    <x v="9"/>
    <x v="5"/>
    <n v="1"/>
    <n v="11"/>
    <x v="5"/>
    <m/>
    <d v="2015-05-02T00:00:00"/>
    <x v="0"/>
    <n v="0"/>
  </r>
  <r>
    <x v="9"/>
    <x v="5"/>
    <n v="1"/>
    <n v="11"/>
    <x v="5"/>
    <n v="101.4"/>
    <d v="2015-05-02T00:00:00"/>
    <x v="234"/>
    <n v="1945"/>
  </r>
  <r>
    <x v="9"/>
    <x v="5"/>
    <n v="2"/>
    <n v="11"/>
    <x v="5"/>
    <n v="92.857142857142861"/>
    <d v="2015-05-02T00:00:00"/>
    <x v="135"/>
    <n v="2061"/>
  </r>
  <r>
    <x v="9"/>
    <x v="5"/>
    <n v="7"/>
    <n v="11"/>
    <x v="5"/>
    <n v="57.142857142857139"/>
    <d v="2015-05-02T00:00:00"/>
    <x v="130"/>
    <n v="2028"/>
  </r>
  <r>
    <x v="9"/>
    <x v="5"/>
    <n v="7"/>
    <n v="11"/>
    <x v="5"/>
    <n v="57.142857142857139"/>
    <d v="2015-05-02T00:00:00"/>
    <x v="136"/>
    <n v="2068"/>
  </r>
  <r>
    <x v="9"/>
    <x v="5"/>
    <n v="10"/>
    <n v="11"/>
    <x v="5"/>
    <n v="35.714285714285708"/>
    <d v="2015-05-02T00:00:00"/>
    <x v="235"/>
    <n v="1995"/>
  </r>
  <r>
    <x v="9"/>
    <x v="5"/>
    <n v="11"/>
    <n v="11"/>
    <x v="5"/>
    <n v="28.571428571428569"/>
    <d v="2015-05-02T00:00:00"/>
    <x v="236"/>
    <n v="1717"/>
  </r>
  <r>
    <x v="9"/>
    <x v="5"/>
    <n v="11"/>
    <n v="11"/>
    <x v="5"/>
    <n v="28.571428571428569"/>
    <d v="2015-05-02T00:00:00"/>
    <x v="99"/>
    <n v="1925"/>
  </r>
  <r>
    <x v="9"/>
    <x v="5"/>
    <n v="13"/>
    <n v="11"/>
    <x v="5"/>
    <n v="14.285714285714278"/>
    <d v="2015-05-02T00:00:00"/>
    <x v="237"/>
    <n v="1435"/>
  </r>
  <r>
    <x v="9"/>
    <x v="5"/>
    <n v="14"/>
    <n v="11"/>
    <x v="5"/>
    <n v="7.1428571428571388"/>
    <d v="2015-05-02T00:00:00"/>
    <x v="128"/>
    <n v="1962"/>
  </r>
  <r>
    <x v="9"/>
    <x v="6"/>
    <n v="1"/>
    <n v="12"/>
    <x v="6"/>
    <m/>
    <d v="2015-05-02T00:00:00"/>
    <x v="0"/>
    <n v="0"/>
  </r>
  <r>
    <x v="9"/>
    <x v="6"/>
    <n v="1"/>
    <n v="12"/>
    <x v="6"/>
    <n v="100.2"/>
    <d v="2015-05-02T00:00:00"/>
    <x v="100"/>
    <n v="1926"/>
  </r>
  <r>
    <x v="9"/>
    <x v="6"/>
    <n v="2"/>
    <n v="12"/>
    <x v="6"/>
    <n v="50"/>
    <d v="2015-05-02T00:00:00"/>
    <x v="101"/>
    <n v="2001"/>
  </r>
  <r>
    <x v="9"/>
    <x v="7"/>
    <n v="1"/>
    <n v="13"/>
    <x v="7"/>
    <m/>
    <d v="2015-05-02T00:00:00"/>
    <x v="0"/>
    <n v="0"/>
  </r>
  <r>
    <x v="9"/>
    <x v="7"/>
    <n v="1"/>
    <n v="13"/>
    <x v="7"/>
    <n v="100.5"/>
    <d v="2015-05-02T00:00:00"/>
    <x v="112"/>
    <n v="979"/>
  </r>
  <r>
    <x v="9"/>
    <x v="7"/>
    <n v="4"/>
    <n v="13"/>
    <x v="7"/>
    <n v="40"/>
    <d v="2015-05-02T00:00:00"/>
    <x v="189"/>
    <n v="429"/>
  </r>
  <r>
    <x v="9"/>
    <x v="8"/>
    <n v="1"/>
    <n v="14"/>
    <x v="8"/>
    <m/>
    <d v="2015-05-02T00:00:00"/>
    <x v="0"/>
    <n v="0"/>
  </r>
  <r>
    <x v="9"/>
    <x v="8"/>
    <n v="1"/>
    <n v="14"/>
    <x v="8"/>
    <n v="100.2"/>
    <d v="2015-05-02T00:00:00"/>
    <x v="141"/>
    <n v="1780"/>
  </r>
  <r>
    <x v="9"/>
    <x v="8"/>
    <n v="2"/>
    <n v="14"/>
    <x v="8"/>
    <n v="50"/>
    <d v="2015-05-02T00:00:00"/>
    <x v="142"/>
    <n v="1816"/>
  </r>
  <r>
    <x v="9"/>
    <x v="9"/>
    <n v="1"/>
    <n v="17"/>
    <x v="9"/>
    <m/>
    <d v="2015-05-02T00:00:00"/>
    <x v="0"/>
    <n v="0"/>
  </r>
  <r>
    <x v="9"/>
    <x v="9"/>
    <n v="1"/>
    <n v="17"/>
    <x v="9"/>
    <n v="100.8"/>
    <d v="2015-05-02T00:00:00"/>
    <x v="238"/>
    <n v="1670"/>
  </r>
  <r>
    <x v="9"/>
    <x v="9"/>
    <n v="2"/>
    <n v="17"/>
    <x v="9"/>
    <n v="87.5"/>
    <d v="2015-05-02T00:00:00"/>
    <x v="144"/>
    <n v="1870"/>
  </r>
  <r>
    <x v="9"/>
    <x v="9"/>
    <n v="3"/>
    <n v="17"/>
    <x v="9"/>
    <n v="75"/>
    <d v="2015-05-02T00:00:00"/>
    <x v="239"/>
    <n v="1972"/>
  </r>
  <r>
    <x v="9"/>
    <x v="9"/>
    <n v="6"/>
    <n v="17"/>
    <x v="9"/>
    <n v="37.5"/>
    <d v="2015-05-02T00:00:00"/>
    <x v="106"/>
    <n v="1273"/>
  </r>
  <r>
    <x v="9"/>
    <x v="9"/>
    <n v="7"/>
    <n v="17"/>
    <x v="9"/>
    <n v="25"/>
    <d v="2015-05-02T00:00:00"/>
    <x v="146"/>
    <n v="1952"/>
  </r>
  <r>
    <x v="9"/>
    <x v="10"/>
    <n v="1"/>
    <n v="18"/>
    <x v="10"/>
    <m/>
    <d v="2015-05-02T00:00:00"/>
    <x v="0"/>
    <n v="0"/>
  </r>
  <r>
    <x v="9"/>
    <x v="10"/>
    <n v="1"/>
    <n v="18"/>
    <x v="10"/>
    <n v="100.1"/>
    <d v="2015-05-02T00:00:00"/>
    <x v="240"/>
    <n v="1820"/>
  </r>
  <r>
    <x v="9"/>
    <x v="11"/>
    <n v="1"/>
    <n v="22"/>
    <x v="11"/>
    <m/>
    <d v="2015-05-02T00:00:00"/>
    <x v="0"/>
    <n v="0"/>
  </r>
  <r>
    <x v="10"/>
    <x v="0"/>
    <n v="1"/>
    <n v="1"/>
    <x v="0"/>
    <m/>
    <d v="2015-05-03T00:00:00"/>
    <x v="0"/>
    <n v="0"/>
  </r>
  <r>
    <x v="10"/>
    <x v="0"/>
    <n v="2"/>
    <n v="1"/>
    <x v="0"/>
    <n v="96"/>
    <d v="2015-05-03T00:00:00"/>
    <x v="66"/>
    <n v="951"/>
  </r>
  <r>
    <x v="10"/>
    <x v="0"/>
    <n v="3"/>
    <n v="1"/>
    <x v="0"/>
    <n v="92"/>
    <d v="2015-05-03T00:00:00"/>
    <x v="167"/>
    <n v="1598"/>
  </r>
  <r>
    <x v="10"/>
    <x v="0"/>
    <n v="4"/>
    <n v="1"/>
    <x v="0"/>
    <n v="88"/>
    <d v="2015-05-03T00:00:00"/>
    <x v="6"/>
    <n v="1768"/>
  </r>
  <r>
    <x v="10"/>
    <x v="0"/>
    <n v="5"/>
    <n v="1"/>
    <x v="0"/>
    <n v="84"/>
    <d v="2015-05-03T00:00:00"/>
    <x v="219"/>
    <n v="1245"/>
  </r>
  <r>
    <x v="10"/>
    <x v="0"/>
    <n v="6"/>
    <n v="1"/>
    <x v="0"/>
    <n v="80"/>
    <d v="2015-05-03T00:00:00"/>
    <x v="168"/>
    <n v="465"/>
  </r>
  <r>
    <x v="10"/>
    <x v="0"/>
    <n v="6"/>
    <n v="1"/>
    <x v="0"/>
    <n v="80"/>
    <d v="2015-05-03T00:00:00"/>
    <x v="223"/>
    <n v="1454"/>
  </r>
  <r>
    <x v="10"/>
    <x v="0"/>
    <n v="9"/>
    <n v="1"/>
    <x v="0"/>
    <n v="68"/>
    <d v="2015-05-03T00:00:00"/>
    <x v="108"/>
    <n v="1726"/>
  </r>
  <r>
    <x v="10"/>
    <x v="0"/>
    <n v="10"/>
    <n v="1"/>
    <x v="0"/>
    <n v="64"/>
    <d v="2015-05-03T00:00:00"/>
    <x v="72"/>
    <n v="1098"/>
  </r>
  <r>
    <x v="10"/>
    <x v="0"/>
    <n v="13"/>
    <n v="1"/>
    <x v="0"/>
    <n v="52"/>
    <d v="2015-05-03T00:00:00"/>
    <x v="40"/>
    <n v="151"/>
  </r>
  <r>
    <x v="10"/>
    <x v="0"/>
    <n v="13"/>
    <n v="1"/>
    <x v="0"/>
    <n v="52"/>
    <d v="2015-05-03T00:00:00"/>
    <x v="170"/>
    <n v="2024"/>
  </r>
  <r>
    <x v="10"/>
    <x v="0"/>
    <n v="16"/>
    <n v="1"/>
    <x v="0"/>
    <n v="40"/>
    <d v="2015-05-03T00:00:00"/>
    <x v="216"/>
    <n v="1895"/>
  </r>
  <r>
    <x v="10"/>
    <x v="0"/>
    <n v="17"/>
    <n v="1"/>
    <x v="0"/>
    <n v="36"/>
    <d v="2015-05-03T00:00:00"/>
    <x v="217"/>
    <n v="264"/>
  </r>
  <r>
    <x v="10"/>
    <x v="0"/>
    <n v="17"/>
    <n v="1"/>
    <x v="0"/>
    <n v="36"/>
    <d v="2015-05-03T00:00:00"/>
    <x v="70"/>
    <n v="721"/>
  </r>
  <r>
    <x v="10"/>
    <x v="0"/>
    <n v="17"/>
    <n v="1"/>
    <x v="0"/>
    <n v="36"/>
    <d v="2015-05-03T00:00:00"/>
    <x v="226"/>
    <n v="781"/>
  </r>
  <r>
    <x v="10"/>
    <x v="0"/>
    <n v="22"/>
    <n v="1"/>
    <x v="0"/>
    <n v="16"/>
    <d v="2015-05-03T00:00:00"/>
    <x v="65"/>
    <n v="595"/>
  </r>
  <r>
    <x v="10"/>
    <x v="0"/>
    <n v="22"/>
    <n v="1"/>
    <x v="0"/>
    <n v="16"/>
    <d v="2015-05-03T00:00:00"/>
    <x v="225"/>
    <n v="809"/>
  </r>
  <r>
    <x v="10"/>
    <x v="0"/>
    <n v="22"/>
    <n v="1"/>
    <x v="0"/>
    <n v="16"/>
    <d v="2015-05-03T00:00:00"/>
    <x v="75"/>
    <n v="934"/>
  </r>
  <r>
    <x v="10"/>
    <x v="1"/>
    <n v="1"/>
    <n v="2"/>
    <x v="1"/>
    <m/>
    <d v="2015-05-03T00:00:00"/>
    <x v="0"/>
    <n v="0"/>
  </r>
  <r>
    <x v="10"/>
    <x v="1"/>
    <n v="1"/>
    <n v="2"/>
    <x v="1"/>
    <n v="100.3"/>
    <d v="2015-05-03T00:00:00"/>
    <x v="241"/>
    <n v="1367"/>
  </r>
  <r>
    <x v="10"/>
    <x v="1"/>
    <n v="2"/>
    <n v="2"/>
    <x v="1"/>
    <n v="66.666666666666657"/>
    <d v="2015-05-03T00:00:00"/>
    <x v="77"/>
    <n v="723"/>
  </r>
  <r>
    <x v="10"/>
    <x v="1"/>
    <n v="2"/>
    <n v="2"/>
    <x v="1"/>
    <n v="66.666666666666657"/>
    <d v="2015-05-03T00:00:00"/>
    <x v="79"/>
    <n v="1534"/>
  </r>
  <r>
    <x v="10"/>
    <x v="2"/>
    <n v="1"/>
    <n v="3"/>
    <x v="2"/>
    <m/>
    <d v="2015-05-03T00:00:00"/>
    <x v="0"/>
    <n v="0"/>
  </r>
  <r>
    <x v="10"/>
    <x v="2"/>
    <n v="2"/>
    <n v="3"/>
    <x v="2"/>
    <n v="50"/>
    <d v="2015-05-03T00:00:00"/>
    <x v="242"/>
    <n v="3"/>
  </r>
  <r>
    <x v="10"/>
    <x v="3"/>
    <n v="1"/>
    <n v="6"/>
    <x v="3"/>
    <m/>
    <d v="2015-05-03T00:00:00"/>
    <x v="0"/>
    <n v="0"/>
  </r>
  <r>
    <x v="10"/>
    <x v="3"/>
    <n v="1"/>
    <n v="6"/>
    <x v="3"/>
    <n v="100.2"/>
    <d v="2015-05-03T00:00:00"/>
    <x v="113"/>
    <n v="1978"/>
  </r>
  <r>
    <x v="10"/>
    <x v="3"/>
    <n v="2"/>
    <n v="6"/>
    <x v="3"/>
    <n v="50"/>
    <d v="2015-05-03T00:00:00"/>
    <x v="243"/>
    <n v="14"/>
  </r>
  <r>
    <x v="10"/>
    <x v="4"/>
    <n v="1"/>
    <n v="10"/>
    <x v="4"/>
    <m/>
    <d v="2015-05-03T00:00:00"/>
    <x v="0"/>
    <n v="0"/>
  </r>
  <r>
    <x v="10"/>
    <x v="4"/>
    <n v="1"/>
    <n v="10"/>
    <x v="4"/>
    <n v="102.1"/>
    <d v="2015-05-03T00:00:00"/>
    <x v="92"/>
    <n v="2021"/>
  </r>
  <r>
    <x v="10"/>
    <x v="4"/>
    <n v="2"/>
    <n v="10"/>
    <x v="4"/>
    <n v="95.238095238095241"/>
    <d v="2015-05-03T00:00:00"/>
    <x v="85"/>
    <n v="1965"/>
  </r>
  <r>
    <x v="10"/>
    <x v="4"/>
    <n v="3"/>
    <n v="10"/>
    <x v="4"/>
    <n v="90.476190476190482"/>
    <d v="2015-05-03T00:00:00"/>
    <x v="124"/>
    <n v="1434"/>
  </r>
  <r>
    <x v="10"/>
    <x v="4"/>
    <n v="3"/>
    <n v="10"/>
    <x v="4"/>
    <n v="90.476190476190482"/>
    <d v="2015-05-03T00:00:00"/>
    <x v="117"/>
    <n v="1984"/>
  </r>
  <r>
    <x v="10"/>
    <x v="4"/>
    <n v="5"/>
    <n v="10"/>
    <x v="4"/>
    <n v="80.952380952380949"/>
    <d v="2015-05-03T00:00:00"/>
    <x v="175"/>
    <n v="2057"/>
  </r>
  <r>
    <x v="10"/>
    <x v="4"/>
    <n v="8"/>
    <n v="10"/>
    <x v="4"/>
    <n v="66.666666666666657"/>
    <d v="2015-05-03T00:00:00"/>
    <x v="180"/>
    <n v="1819"/>
  </r>
  <r>
    <x v="10"/>
    <x v="4"/>
    <n v="9"/>
    <n v="10"/>
    <x v="4"/>
    <n v="61.904761904761905"/>
    <d v="2015-05-03T00:00:00"/>
    <x v="89"/>
    <n v="767"/>
  </r>
  <r>
    <x v="10"/>
    <x v="4"/>
    <n v="9"/>
    <n v="10"/>
    <x v="4"/>
    <n v="61.904761904761905"/>
    <d v="2015-05-03T00:00:00"/>
    <x v="94"/>
    <n v="1710"/>
  </r>
  <r>
    <x v="10"/>
    <x v="4"/>
    <n v="9"/>
    <n v="10"/>
    <x v="4"/>
    <n v="61.904761904761905"/>
    <d v="2015-05-03T00:00:00"/>
    <x v="120"/>
    <n v="1919"/>
  </r>
  <r>
    <x v="10"/>
    <x v="4"/>
    <n v="9"/>
    <n v="10"/>
    <x v="4"/>
    <n v="61.904761904761905"/>
    <d v="2015-05-03T00:00:00"/>
    <x v="135"/>
    <n v="2061"/>
  </r>
  <r>
    <x v="10"/>
    <x v="4"/>
    <n v="13"/>
    <n v="10"/>
    <x v="4"/>
    <n v="42.857142857142861"/>
    <d v="2015-05-03T00:00:00"/>
    <x v="119"/>
    <n v="1757"/>
  </r>
  <r>
    <x v="10"/>
    <x v="4"/>
    <n v="13"/>
    <n v="10"/>
    <x v="4"/>
    <n v="42.857142857142861"/>
    <d v="2015-05-03T00:00:00"/>
    <x v="44"/>
    <n v="1885"/>
  </r>
  <r>
    <x v="10"/>
    <x v="4"/>
    <n v="15"/>
    <n v="10"/>
    <x v="4"/>
    <n v="33.333333333333329"/>
    <d v="2015-05-03T00:00:00"/>
    <x v="125"/>
    <n v="1677"/>
  </r>
  <r>
    <x v="10"/>
    <x v="4"/>
    <n v="16"/>
    <n v="10"/>
    <x v="4"/>
    <n v="28.571428571428569"/>
    <d v="2015-05-03T00:00:00"/>
    <x v="230"/>
    <n v="1518"/>
  </r>
  <r>
    <x v="10"/>
    <x v="4"/>
    <n v="17"/>
    <n v="10"/>
    <x v="4"/>
    <n v="23.80952380952381"/>
    <d v="2015-05-03T00:00:00"/>
    <x v="244"/>
    <n v="1994"/>
  </r>
  <r>
    <x v="10"/>
    <x v="4"/>
    <n v="18"/>
    <n v="10"/>
    <x v="4"/>
    <n v="19.047619047619051"/>
    <d v="2015-05-03T00:00:00"/>
    <x v="82"/>
    <n v="1815"/>
  </r>
  <r>
    <x v="10"/>
    <x v="4"/>
    <n v="18"/>
    <n v="10"/>
    <x v="4"/>
    <n v="19.047619047619051"/>
    <d v="2015-05-03T00:00:00"/>
    <x v="233"/>
    <n v="1955"/>
  </r>
  <r>
    <x v="10"/>
    <x v="4"/>
    <n v="20"/>
    <n v="10"/>
    <x v="4"/>
    <n v="9.5238095238095184"/>
    <d v="2015-05-03T00:00:00"/>
    <x v="126"/>
    <n v="1993"/>
  </r>
  <r>
    <x v="10"/>
    <x v="4"/>
    <n v="21"/>
    <n v="10"/>
    <x v="4"/>
    <n v="4.7619047619047592"/>
    <d v="2015-05-03T00:00:00"/>
    <x v="245"/>
    <n v="1910"/>
  </r>
  <r>
    <x v="10"/>
    <x v="5"/>
    <n v="1"/>
    <n v="11"/>
    <x v="5"/>
    <m/>
    <d v="2015-05-03T00:00:00"/>
    <x v="0"/>
    <n v="0"/>
  </r>
  <r>
    <x v="10"/>
    <x v="5"/>
    <n v="2"/>
    <n v="11"/>
    <x v="5"/>
    <n v="92.307692307692307"/>
    <d v="2015-05-03T00:00:00"/>
    <x v="234"/>
    <n v="1945"/>
  </r>
  <r>
    <x v="10"/>
    <x v="5"/>
    <n v="4"/>
    <n v="11"/>
    <x v="5"/>
    <n v="76.92307692307692"/>
    <d v="2015-05-03T00:00:00"/>
    <x v="99"/>
    <n v="1925"/>
  </r>
  <r>
    <x v="10"/>
    <x v="5"/>
    <n v="5"/>
    <n v="11"/>
    <x v="5"/>
    <n v="69.230769230769226"/>
    <d v="2015-05-03T00:00:00"/>
    <x v="91"/>
    <n v="1777"/>
  </r>
  <r>
    <x v="10"/>
    <x v="5"/>
    <n v="6"/>
    <n v="11"/>
    <x v="5"/>
    <n v="61.53846153846154"/>
    <d v="2015-05-03T00:00:00"/>
    <x v="23"/>
    <n v="1823"/>
  </r>
  <r>
    <x v="10"/>
    <x v="5"/>
    <n v="6"/>
    <n v="11"/>
    <x v="5"/>
    <n v="61.53846153846154"/>
    <d v="2015-05-03T00:00:00"/>
    <x v="246"/>
    <n v="2109"/>
  </r>
  <r>
    <x v="10"/>
    <x v="5"/>
    <n v="10"/>
    <n v="11"/>
    <x v="5"/>
    <n v="30.769230769230774"/>
    <d v="2015-05-03T00:00:00"/>
    <x v="236"/>
    <n v="1717"/>
  </r>
  <r>
    <x v="10"/>
    <x v="5"/>
    <n v="11"/>
    <n v="11"/>
    <x v="5"/>
    <n v="23.07692307692308"/>
    <d v="2015-05-03T00:00:00"/>
    <x v="134"/>
    <n v="2032"/>
  </r>
  <r>
    <x v="10"/>
    <x v="5"/>
    <n v="13"/>
    <n v="11"/>
    <x v="5"/>
    <n v="7.6923076923076934"/>
    <d v="2015-05-03T00:00:00"/>
    <x v="128"/>
    <n v="1962"/>
  </r>
  <r>
    <x v="10"/>
    <x v="6"/>
    <n v="1"/>
    <n v="12"/>
    <x v="6"/>
    <m/>
    <d v="2015-05-03T00:00:00"/>
    <x v="0"/>
    <n v="0"/>
  </r>
  <r>
    <x v="10"/>
    <x v="6"/>
    <n v="1"/>
    <n v="12"/>
    <x v="6"/>
    <n v="100.2"/>
    <d v="2015-05-03T00:00:00"/>
    <x v="100"/>
    <n v="1926"/>
  </r>
  <r>
    <x v="10"/>
    <x v="6"/>
    <n v="2"/>
    <n v="12"/>
    <x v="6"/>
    <n v="50"/>
    <d v="2015-05-03T00:00:00"/>
    <x v="101"/>
    <n v="2001"/>
  </r>
  <r>
    <x v="10"/>
    <x v="7"/>
    <n v="1"/>
    <n v="13"/>
    <x v="7"/>
    <m/>
    <d v="2015-05-03T00:00:00"/>
    <x v="0"/>
    <n v="0"/>
  </r>
  <r>
    <x v="10"/>
    <x v="8"/>
    <n v="1"/>
    <n v="14"/>
    <x v="8"/>
    <m/>
    <d v="2015-05-03T00:00:00"/>
    <x v="0"/>
    <n v="0"/>
  </r>
  <r>
    <x v="10"/>
    <x v="8"/>
    <n v="2"/>
    <n v="14"/>
    <x v="8"/>
    <n v="50"/>
    <d v="2015-05-03T00:00:00"/>
    <x v="16"/>
    <n v="4"/>
  </r>
  <r>
    <x v="10"/>
    <x v="9"/>
    <n v="1"/>
    <n v="17"/>
    <x v="9"/>
    <m/>
    <d v="2015-05-03T00:00:00"/>
    <x v="0"/>
    <n v="0"/>
  </r>
  <r>
    <x v="10"/>
    <x v="9"/>
    <n v="1"/>
    <n v="17"/>
    <x v="9"/>
    <n v="100.2"/>
    <d v="2015-05-03T00:00:00"/>
    <x v="145"/>
    <n v="1997"/>
  </r>
  <r>
    <x v="10"/>
    <x v="9"/>
    <n v="2"/>
    <n v="17"/>
    <x v="9"/>
    <n v="50"/>
    <d v="2015-05-03T00:00:00"/>
    <x v="106"/>
    <n v="1273"/>
  </r>
  <r>
    <x v="10"/>
    <x v="10"/>
    <n v="1"/>
    <n v="18"/>
    <x v="10"/>
    <m/>
    <d v="2015-05-03T00:00:00"/>
    <x v="0"/>
    <n v="0"/>
  </r>
  <r>
    <x v="10"/>
    <x v="11"/>
    <n v="1"/>
    <n v="22"/>
    <x v="11"/>
    <m/>
    <d v="2015-05-03T00:00:00"/>
    <x v="0"/>
    <n v="0"/>
  </r>
  <r>
    <x v="11"/>
    <x v="0"/>
    <n v="1"/>
    <n v="1"/>
    <x v="0"/>
    <m/>
    <d v="2015-05-09T00:00:00"/>
    <x v="0"/>
    <n v="0"/>
  </r>
  <r>
    <x v="11"/>
    <x v="0"/>
    <n v="1"/>
    <n v="1"/>
    <x v="0"/>
    <n v="101.2"/>
    <d v="2015-05-09T00:00:00"/>
    <x v="247"/>
    <n v="1735"/>
  </r>
  <r>
    <x v="11"/>
    <x v="0"/>
    <n v="2"/>
    <n v="1"/>
    <x v="0"/>
    <n v="91.666666666666671"/>
    <d v="2015-05-09T00:00:00"/>
    <x v="248"/>
    <n v="1659"/>
  </r>
  <r>
    <x v="11"/>
    <x v="0"/>
    <n v="5"/>
    <n v="1"/>
    <x v="0"/>
    <n v="66.666666666666657"/>
    <d v="2015-05-09T00:00:00"/>
    <x v="222"/>
    <n v="1477"/>
  </r>
  <r>
    <x v="11"/>
    <x v="0"/>
    <n v="6"/>
    <n v="1"/>
    <x v="0"/>
    <n v="58.333333333333329"/>
    <d v="2015-05-09T00:00:00"/>
    <x v="197"/>
    <n v="1286"/>
  </r>
  <r>
    <x v="11"/>
    <x v="0"/>
    <n v="11"/>
    <n v="1"/>
    <x v="0"/>
    <n v="16.666666666666657"/>
    <d v="2015-05-09T00:00:00"/>
    <x v="159"/>
    <n v="1356"/>
  </r>
  <r>
    <x v="11"/>
    <x v="0"/>
    <n v="12"/>
    <n v="1"/>
    <x v="0"/>
    <n v="8.3333333333333286"/>
    <d v="2015-05-09T00:00:00"/>
    <x v="245"/>
    <n v="1910"/>
  </r>
  <r>
    <x v="11"/>
    <x v="1"/>
    <n v="1"/>
    <n v="2"/>
    <x v="1"/>
    <m/>
    <d v="2015-05-09T00:00:00"/>
    <x v="0"/>
    <n v="0"/>
  </r>
  <r>
    <x v="11"/>
    <x v="1"/>
    <n v="1"/>
    <n v="2"/>
    <x v="1"/>
    <n v="100.2"/>
    <d v="2015-05-09T00:00:00"/>
    <x v="79"/>
    <n v="1534"/>
  </r>
  <r>
    <x v="11"/>
    <x v="2"/>
    <n v="1"/>
    <n v="3"/>
    <x v="2"/>
    <m/>
    <d v="2015-05-09T00:00:00"/>
    <x v="0"/>
    <n v="0"/>
  </r>
  <r>
    <x v="11"/>
    <x v="3"/>
    <n v="1"/>
    <n v="6"/>
    <x v="3"/>
    <m/>
    <d v="2015-05-09T00:00:00"/>
    <x v="0"/>
    <n v="0"/>
  </r>
  <r>
    <x v="11"/>
    <x v="4"/>
    <n v="1"/>
    <n v="10"/>
    <x v="4"/>
    <m/>
    <d v="2015-05-09T00:00:00"/>
    <x v="0"/>
    <n v="0"/>
  </r>
  <r>
    <x v="11"/>
    <x v="4"/>
    <n v="1"/>
    <n v="10"/>
    <x v="4"/>
    <n v="100.6"/>
    <d v="2015-05-09T00:00:00"/>
    <x v="249"/>
    <n v="2054"/>
  </r>
  <r>
    <x v="11"/>
    <x v="4"/>
    <n v="2"/>
    <n v="10"/>
    <x v="4"/>
    <n v="83.333333333333329"/>
    <d v="2015-05-09T00:00:00"/>
    <x v="250"/>
    <n v="1781"/>
  </r>
  <r>
    <x v="11"/>
    <x v="4"/>
    <n v="5"/>
    <n v="10"/>
    <x v="4"/>
    <n v="33.333333333333329"/>
    <d v="2015-05-09T00:00:00"/>
    <x v="149"/>
    <n v="1934"/>
  </r>
  <r>
    <x v="11"/>
    <x v="5"/>
    <n v="1"/>
    <n v="11"/>
    <x v="5"/>
    <m/>
    <d v="2015-05-09T00:00:00"/>
    <x v="0"/>
    <n v="0"/>
  </r>
  <r>
    <x v="11"/>
    <x v="5"/>
    <n v="1"/>
    <n v="11"/>
    <x v="5"/>
    <n v="100.8"/>
    <d v="2015-05-09T00:00:00"/>
    <x v="251"/>
    <n v="1949"/>
  </r>
  <r>
    <x v="11"/>
    <x v="5"/>
    <n v="2"/>
    <n v="11"/>
    <x v="5"/>
    <n v="87.5"/>
    <d v="2015-05-09T00:00:00"/>
    <x v="152"/>
    <n v="1733"/>
  </r>
  <r>
    <x v="11"/>
    <x v="5"/>
    <n v="3"/>
    <n v="11"/>
    <x v="5"/>
    <n v="75"/>
    <d v="2015-05-09T00:00:00"/>
    <x v="49"/>
    <n v="1734"/>
  </r>
  <r>
    <x v="11"/>
    <x v="5"/>
    <n v="4"/>
    <n v="11"/>
    <x v="5"/>
    <n v="62.5"/>
    <d v="2015-05-09T00:00:00"/>
    <x v="252"/>
    <n v="1991"/>
  </r>
  <r>
    <x v="11"/>
    <x v="6"/>
    <n v="1"/>
    <n v="12"/>
    <x v="6"/>
    <m/>
    <d v="2015-05-09T00:00:00"/>
    <x v="0"/>
    <n v="0"/>
  </r>
  <r>
    <x v="11"/>
    <x v="6"/>
    <n v="3"/>
    <n v="12"/>
    <x v="6"/>
    <n v="66.666666666666657"/>
    <d v="2015-05-09T00:00:00"/>
    <x v="213"/>
    <n v="846"/>
  </r>
  <r>
    <x v="11"/>
    <x v="7"/>
    <n v="1"/>
    <n v="13"/>
    <x v="7"/>
    <m/>
    <d v="2015-05-09T00:00:00"/>
    <x v="0"/>
    <n v="0"/>
  </r>
  <r>
    <x v="11"/>
    <x v="7"/>
    <n v="2"/>
    <n v="13"/>
    <x v="7"/>
    <n v="66.666666666666657"/>
    <d v="2015-05-09T00:00:00"/>
    <x v="214"/>
    <n v="1494"/>
  </r>
  <r>
    <x v="11"/>
    <x v="7"/>
    <n v="3"/>
    <n v="13"/>
    <x v="7"/>
    <n v="33.333333333333329"/>
    <d v="2015-05-09T00:00:00"/>
    <x v="190"/>
    <n v="1951"/>
  </r>
  <r>
    <x v="11"/>
    <x v="8"/>
    <n v="1"/>
    <n v="14"/>
    <x v="8"/>
    <m/>
    <d v="2015-05-09T00:00:00"/>
    <x v="0"/>
    <n v="0"/>
  </r>
  <r>
    <x v="11"/>
    <x v="9"/>
    <n v="1"/>
    <n v="17"/>
    <x v="9"/>
    <m/>
    <d v="2015-05-09T00:00:00"/>
    <x v="0"/>
    <n v="0"/>
  </r>
  <r>
    <x v="11"/>
    <x v="9"/>
    <n v="1"/>
    <n v="17"/>
    <x v="9"/>
    <n v="100.1"/>
    <d v="2015-05-09T00:00:00"/>
    <x v="239"/>
    <n v="1972"/>
  </r>
  <r>
    <x v="11"/>
    <x v="10"/>
    <n v="1"/>
    <n v="18"/>
    <x v="10"/>
    <m/>
    <d v="2015-05-09T00:00:00"/>
    <x v="0"/>
    <n v="0"/>
  </r>
  <r>
    <x v="11"/>
    <x v="10"/>
    <n v="2"/>
    <n v="18"/>
    <x v="10"/>
    <n v="50"/>
    <d v="2015-05-09T00:00:00"/>
    <x v="253"/>
    <n v="1992"/>
  </r>
  <r>
    <x v="11"/>
    <x v="11"/>
    <n v="1"/>
    <n v="22"/>
    <x v="11"/>
    <m/>
    <d v="2015-05-09T00:00:00"/>
    <x v="0"/>
    <n v="0"/>
  </r>
  <r>
    <x v="12"/>
    <x v="0"/>
    <n v="1"/>
    <n v="1"/>
    <x v="0"/>
    <m/>
    <d v="2015-05-09T00:00:00"/>
    <x v="0"/>
    <n v="0"/>
  </r>
  <r>
    <x v="12"/>
    <x v="0"/>
    <n v="1"/>
    <n v="1"/>
    <x v="0"/>
    <n v="101.7"/>
    <d v="2015-05-09T00:00:00"/>
    <x v="1"/>
    <n v="689"/>
  </r>
  <r>
    <x v="12"/>
    <x v="0"/>
    <n v="2"/>
    <n v="1"/>
    <x v="0"/>
    <n v="94.117647058823536"/>
    <d v="2015-05-09T00:00:00"/>
    <x v="39"/>
    <n v="656"/>
  </r>
  <r>
    <x v="12"/>
    <x v="0"/>
    <n v="4"/>
    <n v="1"/>
    <x v="0"/>
    <n v="82.35294117647058"/>
    <d v="2015-05-09T00:00:00"/>
    <x v="2"/>
    <n v="698"/>
  </r>
  <r>
    <x v="12"/>
    <x v="0"/>
    <n v="5"/>
    <n v="1"/>
    <x v="0"/>
    <n v="76.470588235294116"/>
    <d v="2015-05-09T00:00:00"/>
    <x v="3"/>
    <n v="1086"/>
  </r>
  <r>
    <x v="12"/>
    <x v="0"/>
    <n v="6"/>
    <n v="1"/>
    <x v="0"/>
    <n v="70.588235294117652"/>
    <d v="2015-05-09T00:00:00"/>
    <x v="43"/>
    <n v="1990"/>
  </r>
  <r>
    <x v="12"/>
    <x v="0"/>
    <n v="9"/>
    <n v="1"/>
    <x v="0"/>
    <n v="52.941176470588232"/>
    <d v="2015-05-09T00:00:00"/>
    <x v="4"/>
    <n v="1160"/>
  </r>
  <r>
    <x v="12"/>
    <x v="0"/>
    <n v="10"/>
    <n v="1"/>
    <x v="0"/>
    <n v="47.058823529411761"/>
    <d v="2015-05-09T00:00:00"/>
    <x v="55"/>
    <n v="2084"/>
  </r>
  <r>
    <x v="12"/>
    <x v="0"/>
    <n v="16"/>
    <n v="1"/>
    <x v="0"/>
    <n v="11.764705882352928"/>
    <d v="2015-05-09T00:00:00"/>
    <x v="254"/>
    <n v="2108"/>
  </r>
  <r>
    <x v="12"/>
    <x v="1"/>
    <n v="1"/>
    <n v="2"/>
    <x v="1"/>
    <m/>
    <d v="2015-05-09T00:00:00"/>
    <x v="0"/>
    <n v="0"/>
  </r>
  <r>
    <x v="12"/>
    <x v="1"/>
    <n v="1"/>
    <n v="2"/>
    <x v="1"/>
    <n v="100.4"/>
    <d v="2015-05-09T00:00:00"/>
    <x v="8"/>
    <n v="664"/>
  </r>
  <r>
    <x v="12"/>
    <x v="2"/>
    <n v="1"/>
    <n v="3"/>
    <x v="2"/>
    <m/>
    <d v="2015-05-09T00:00:00"/>
    <x v="0"/>
    <n v="0"/>
  </r>
  <r>
    <x v="12"/>
    <x v="3"/>
    <n v="1"/>
    <n v="6"/>
    <x v="3"/>
    <m/>
    <d v="2015-05-09T00:00:00"/>
    <x v="0"/>
    <n v="0"/>
  </r>
  <r>
    <x v="12"/>
    <x v="4"/>
    <n v="1"/>
    <n v="10"/>
    <x v="4"/>
    <m/>
    <d v="2015-05-09T00:00:00"/>
    <x v="0"/>
    <n v="0"/>
  </r>
  <r>
    <x v="12"/>
    <x v="4"/>
    <n v="1"/>
    <n v="10"/>
    <x v="4"/>
    <n v="101.4"/>
    <d v="2015-05-09T00:00:00"/>
    <x v="56"/>
    <n v="2015"/>
  </r>
  <r>
    <x v="12"/>
    <x v="4"/>
    <n v="6"/>
    <n v="10"/>
    <x v="4"/>
    <n v="64.285714285714278"/>
    <d v="2015-05-09T00:00:00"/>
    <x v="18"/>
    <n v="1814"/>
  </r>
  <r>
    <x v="12"/>
    <x v="4"/>
    <n v="8"/>
    <n v="10"/>
    <x v="4"/>
    <n v="50"/>
    <d v="2015-05-09T00:00:00"/>
    <x v="22"/>
    <n v="1651"/>
  </r>
  <r>
    <x v="12"/>
    <x v="4"/>
    <n v="12"/>
    <n v="10"/>
    <x v="4"/>
    <n v="21.428571428571431"/>
    <d v="2015-05-09T00:00:00"/>
    <x v="19"/>
    <n v="2004"/>
  </r>
  <r>
    <x v="12"/>
    <x v="4"/>
    <n v="13"/>
    <n v="10"/>
    <x v="4"/>
    <n v="14.285714285714278"/>
    <d v="2015-05-09T00:00:00"/>
    <x v="230"/>
    <n v="1518"/>
  </r>
  <r>
    <x v="12"/>
    <x v="4"/>
    <n v="14"/>
    <n v="10"/>
    <x v="4"/>
    <n v="7.1428571428571388"/>
    <d v="2015-05-09T00:00:00"/>
    <x v="46"/>
    <n v="2030"/>
  </r>
  <r>
    <x v="12"/>
    <x v="5"/>
    <n v="1"/>
    <n v="11"/>
    <x v="5"/>
    <m/>
    <d v="2015-05-09T00:00:00"/>
    <x v="0"/>
    <n v="0"/>
  </r>
  <r>
    <x v="12"/>
    <x v="5"/>
    <n v="2"/>
    <n v="11"/>
    <x v="5"/>
    <n v="95.454545454545453"/>
    <d v="2015-05-09T00:00:00"/>
    <x v="33"/>
    <n v="2035"/>
  </r>
  <r>
    <x v="12"/>
    <x v="5"/>
    <n v="5"/>
    <n v="11"/>
    <x v="5"/>
    <n v="81.818181818181813"/>
    <d v="2015-05-09T00:00:00"/>
    <x v="53"/>
    <n v="2075"/>
  </r>
  <r>
    <x v="12"/>
    <x v="5"/>
    <n v="7"/>
    <n v="11"/>
    <x v="5"/>
    <n v="72.72727272727272"/>
    <d v="2015-05-09T00:00:00"/>
    <x v="28"/>
    <n v="1697"/>
  </r>
  <r>
    <x v="12"/>
    <x v="5"/>
    <n v="8"/>
    <n v="11"/>
    <x v="5"/>
    <n v="68.181818181818187"/>
    <d v="2015-05-09T00:00:00"/>
    <x v="27"/>
    <n v="2027"/>
  </r>
  <r>
    <x v="12"/>
    <x v="5"/>
    <n v="9"/>
    <n v="11"/>
    <x v="5"/>
    <n v="63.636363636363633"/>
    <d v="2015-05-09T00:00:00"/>
    <x v="99"/>
    <n v="1925"/>
  </r>
  <r>
    <x v="12"/>
    <x v="5"/>
    <n v="10"/>
    <n v="11"/>
    <x v="5"/>
    <n v="59.090909090909086"/>
    <d v="2015-05-09T00:00:00"/>
    <x v="151"/>
    <n v="1133"/>
  </r>
  <r>
    <x v="12"/>
    <x v="5"/>
    <n v="19"/>
    <n v="11"/>
    <x v="5"/>
    <n v="18.181818181818173"/>
    <d v="2015-05-09T00:00:00"/>
    <x v="255"/>
    <n v="2029"/>
  </r>
  <r>
    <x v="12"/>
    <x v="5"/>
    <n v="21"/>
    <n v="11"/>
    <x v="5"/>
    <n v="9.0909090909090793"/>
    <d v="2015-05-09T00:00:00"/>
    <x v="60"/>
    <n v="2076"/>
  </r>
  <r>
    <x v="12"/>
    <x v="6"/>
    <n v="1"/>
    <n v="12"/>
    <x v="6"/>
    <m/>
    <d v="2015-05-09T00:00:00"/>
    <x v="0"/>
    <n v="0"/>
  </r>
  <r>
    <x v="12"/>
    <x v="6"/>
    <n v="2"/>
    <n v="12"/>
    <x v="6"/>
    <n v="75"/>
    <d v="2015-05-09T00:00:00"/>
    <x v="100"/>
    <n v="1926"/>
  </r>
  <r>
    <x v="12"/>
    <x v="6"/>
    <n v="3"/>
    <n v="12"/>
    <x v="6"/>
    <n v="50"/>
    <d v="2015-05-09T00:00:00"/>
    <x v="101"/>
    <n v="2001"/>
  </r>
  <r>
    <x v="12"/>
    <x v="7"/>
    <n v="1"/>
    <n v="13"/>
    <x v="7"/>
    <m/>
    <d v="2015-05-09T00:00:00"/>
    <x v="0"/>
    <n v="0"/>
  </r>
  <r>
    <x v="12"/>
    <x v="7"/>
    <n v="3"/>
    <n v="13"/>
    <x v="7"/>
    <n v="66.666666666666657"/>
    <d v="2015-05-09T00:00:00"/>
    <x v="38"/>
    <n v="2026"/>
  </r>
  <r>
    <x v="12"/>
    <x v="8"/>
    <n v="1"/>
    <n v="14"/>
    <x v="8"/>
    <m/>
    <d v="2015-05-09T00:00:00"/>
    <x v="0"/>
    <n v="0"/>
  </r>
  <r>
    <x v="12"/>
    <x v="8"/>
    <n v="1"/>
    <n v="14"/>
    <x v="8"/>
    <n v="100.2"/>
    <d v="2015-05-09T00:00:00"/>
    <x v="16"/>
    <n v="4"/>
  </r>
  <r>
    <x v="12"/>
    <x v="9"/>
    <n v="1"/>
    <n v="17"/>
    <x v="9"/>
    <m/>
    <d v="2015-05-09T00:00:00"/>
    <x v="0"/>
    <n v="0"/>
  </r>
  <r>
    <x v="12"/>
    <x v="9"/>
    <n v="2"/>
    <n v="17"/>
    <x v="9"/>
    <n v="66.666666666666657"/>
    <d v="2015-05-09T00:00:00"/>
    <x v="62"/>
    <n v="2039"/>
  </r>
  <r>
    <x v="12"/>
    <x v="9"/>
    <n v="3"/>
    <n v="17"/>
    <x v="9"/>
    <n v="33.333333333333329"/>
    <d v="2015-05-09T00:00:00"/>
    <x v="157"/>
    <n v="1989"/>
  </r>
  <r>
    <x v="12"/>
    <x v="10"/>
    <n v="1"/>
    <n v="18"/>
    <x v="10"/>
    <m/>
    <d v="2015-05-09T00:00:00"/>
    <x v="0"/>
    <n v="0"/>
  </r>
  <r>
    <x v="12"/>
    <x v="11"/>
    <n v="1"/>
    <n v="22"/>
    <x v="11"/>
    <m/>
    <d v="2015-05-09T00:00:00"/>
    <x v="0"/>
    <n v="0"/>
  </r>
  <r>
    <x v="13"/>
    <x v="0"/>
    <n v="1"/>
    <n v="1"/>
    <x v="0"/>
    <m/>
    <d v="2015-05-16T00:00:00"/>
    <x v="0"/>
    <n v="0"/>
  </r>
  <r>
    <x v="13"/>
    <x v="0"/>
    <n v="1"/>
    <n v="1"/>
    <x v="0"/>
    <n v="101"/>
    <d v="2015-05-16T00:00:00"/>
    <x v="256"/>
    <n v="2003"/>
  </r>
  <r>
    <x v="13"/>
    <x v="0"/>
    <n v="2"/>
    <n v="1"/>
    <x v="0"/>
    <n v="90"/>
    <d v="2015-05-16T00:00:00"/>
    <x v="67"/>
    <n v="2047"/>
  </r>
  <r>
    <x v="13"/>
    <x v="0"/>
    <n v="3"/>
    <n v="1"/>
    <x v="0"/>
    <n v="80"/>
    <d v="2015-05-16T00:00:00"/>
    <x v="257"/>
    <n v="2107"/>
  </r>
  <r>
    <x v="13"/>
    <x v="0"/>
    <n v="5"/>
    <n v="1"/>
    <x v="0"/>
    <n v="60"/>
    <d v="2015-05-16T00:00:00"/>
    <x v="258"/>
    <n v="901"/>
  </r>
  <r>
    <x v="13"/>
    <x v="0"/>
    <n v="6"/>
    <n v="1"/>
    <x v="0"/>
    <n v="50"/>
    <d v="2015-05-16T00:00:00"/>
    <x v="259"/>
    <n v="902"/>
  </r>
  <r>
    <x v="13"/>
    <x v="0"/>
    <n v="6"/>
    <n v="1"/>
    <x v="0"/>
    <n v="50"/>
    <d v="2015-05-16T00:00:00"/>
    <x v="260"/>
    <n v="1526"/>
  </r>
  <r>
    <x v="13"/>
    <x v="0"/>
    <n v="8"/>
    <n v="1"/>
    <x v="0"/>
    <n v="30"/>
    <d v="2015-05-16T00:00:00"/>
    <x v="261"/>
    <n v="2104"/>
  </r>
  <r>
    <x v="13"/>
    <x v="1"/>
    <n v="1"/>
    <n v="2"/>
    <x v="1"/>
    <m/>
    <d v="2015-05-16T00:00:00"/>
    <x v="0"/>
    <n v="0"/>
  </r>
  <r>
    <x v="13"/>
    <x v="1"/>
    <n v="1"/>
    <n v="2"/>
    <x v="1"/>
    <n v="100.4"/>
    <d v="2015-05-16T00:00:00"/>
    <x v="262"/>
    <n v="810"/>
  </r>
  <r>
    <x v="13"/>
    <x v="1"/>
    <n v="2"/>
    <n v="2"/>
    <x v="1"/>
    <n v="75"/>
    <d v="2015-05-16T00:00:00"/>
    <x v="263"/>
    <n v="995"/>
  </r>
  <r>
    <x v="13"/>
    <x v="1"/>
    <n v="4"/>
    <n v="2"/>
    <x v="1"/>
    <n v="25"/>
    <d v="2015-05-16T00:00:00"/>
    <x v="165"/>
    <n v="2099"/>
  </r>
  <r>
    <x v="13"/>
    <x v="2"/>
    <n v="1"/>
    <n v="3"/>
    <x v="2"/>
    <m/>
    <d v="2015-05-16T00:00:00"/>
    <x v="0"/>
    <n v="0"/>
  </r>
  <r>
    <x v="13"/>
    <x v="2"/>
    <n v="1"/>
    <n v="3"/>
    <x v="2"/>
    <n v="100.5"/>
    <d v="2015-05-16T00:00:00"/>
    <x v="16"/>
    <n v="4"/>
  </r>
  <r>
    <x v="13"/>
    <x v="2"/>
    <n v="2"/>
    <n v="3"/>
    <x v="2"/>
    <n v="80"/>
    <d v="2015-05-16T00:00:00"/>
    <x v="264"/>
    <n v="2081"/>
  </r>
  <r>
    <x v="13"/>
    <x v="3"/>
    <n v="1"/>
    <n v="6"/>
    <x v="3"/>
    <m/>
    <d v="2015-05-16T00:00:00"/>
    <x v="0"/>
    <n v="0"/>
  </r>
  <r>
    <x v="13"/>
    <x v="4"/>
    <n v="1"/>
    <n v="10"/>
    <x v="4"/>
    <m/>
    <d v="2015-05-16T00:00:00"/>
    <x v="0"/>
    <n v="0"/>
  </r>
  <r>
    <x v="13"/>
    <x v="5"/>
    <n v="1"/>
    <n v="11"/>
    <x v="5"/>
    <m/>
    <d v="2015-05-16T00:00:00"/>
    <x v="0"/>
    <n v="0"/>
  </r>
  <r>
    <x v="13"/>
    <x v="5"/>
    <n v="3"/>
    <n v="11"/>
    <x v="5"/>
    <n v="90"/>
    <d v="2015-05-16T00:00:00"/>
    <x v="151"/>
    <n v="1133"/>
  </r>
  <r>
    <x v="13"/>
    <x v="5"/>
    <n v="9"/>
    <n v="11"/>
    <x v="5"/>
    <n v="60"/>
    <d v="2015-05-16T00:00:00"/>
    <x v="265"/>
    <n v="2106"/>
  </r>
  <r>
    <x v="13"/>
    <x v="6"/>
    <n v="1"/>
    <n v="12"/>
    <x v="6"/>
    <m/>
    <d v="2015-05-16T00:00:00"/>
    <x v="0"/>
    <n v="0"/>
  </r>
  <r>
    <x v="13"/>
    <x v="7"/>
    <n v="1"/>
    <n v="13"/>
    <x v="7"/>
    <m/>
    <d v="2015-05-16T00:00:00"/>
    <x v="0"/>
    <n v="0"/>
  </r>
  <r>
    <x v="13"/>
    <x v="7"/>
    <n v="2"/>
    <n v="13"/>
    <x v="7"/>
    <n v="50"/>
    <d v="2015-05-16T00:00:00"/>
    <x v="252"/>
    <n v="1991"/>
  </r>
  <r>
    <x v="13"/>
    <x v="8"/>
    <n v="1"/>
    <n v="14"/>
    <x v="8"/>
    <m/>
    <d v="2015-05-16T00:00:00"/>
    <x v="0"/>
    <n v="0"/>
  </r>
  <r>
    <x v="13"/>
    <x v="9"/>
    <n v="1"/>
    <n v="17"/>
    <x v="9"/>
    <m/>
    <d v="2015-05-16T00:00:00"/>
    <x v="0"/>
    <n v="0"/>
  </r>
  <r>
    <x v="13"/>
    <x v="10"/>
    <n v="1"/>
    <n v="18"/>
    <x v="10"/>
    <m/>
    <d v="2015-05-16T00:00:00"/>
    <x v="0"/>
    <n v="0"/>
  </r>
  <r>
    <x v="13"/>
    <x v="10"/>
    <n v="2"/>
    <n v="18"/>
    <x v="10"/>
    <n v="50"/>
    <d v="2015-05-16T00:00:00"/>
    <x v="253"/>
    <n v="1992"/>
  </r>
  <r>
    <x v="13"/>
    <x v="11"/>
    <n v="1"/>
    <n v="22"/>
    <x v="11"/>
    <m/>
    <d v="2015-05-16T00:00:00"/>
    <x v="0"/>
    <n v="0"/>
  </r>
  <r>
    <x v="14"/>
    <x v="0"/>
    <n v="1"/>
    <n v="1"/>
    <x v="0"/>
    <m/>
    <d v="2015-05-17T00:00:00"/>
    <x v="0"/>
    <n v="0"/>
  </r>
  <r>
    <x v="14"/>
    <x v="0"/>
    <n v="2"/>
    <n v="1"/>
    <x v="0"/>
    <n v="92.307692307692307"/>
    <d v="2015-05-17T00:00:00"/>
    <x v="66"/>
    <n v="951"/>
  </r>
  <r>
    <x v="14"/>
    <x v="0"/>
    <n v="4"/>
    <n v="1"/>
    <x v="0"/>
    <n v="76.92307692307692"/>
    <d v="2015-05-17T00:00:00"/>
    <x v="266"/>
    <n v="952"/>
  </r>
  <r>
    <x v="14"/>
    <x v="0"/>
    <n v="7"/>
    <n v="1"/>
    <x v="0"/>
    <n v="53.846153846153847"/>
    <d v="2015-05-17T00:00:00"/>
    <x v="267"/>
    <n v="1329"/>
  </r>
  <r>
    <x v="14"/>
    <x v="0"/>
    <n v="8"/>
    <n v="1"/>
    <x v="0"/>
    <n v="46.153846153846153"/>
    <d v="2015-05-17T00:00:00"/>
    <x v="169"/>
    <n v="2117"/>
  </r>
  <r>
    <x v="14"/>
    <x v="0"/>
    <n v="9"/>
    <n v="1"/>
    <x v="0"/>
    <n v="38.46153846153846"/>
    <d v="2015-05-17T00:00:00"/>
    <x v="109"/>
    <n v="1742"/>
  </r>
  <r>
    <x v="14"/>
    <x v="0"/>
    <n v="10"/>
    <n v="1"/>
    <x v="0"/>
    <n v="30.769230769230774"/>
    <d v="2015-05-17T00:00:00"/>
    <x v="197"/>
    <n v="1286"/>
  </r>
  <r>
    <x v="14"/>
    <x v="0"/>
    <n v="11"/>
    <n v="1"/>
    <x v="0"/>
    <n v="23.07692307692308"/>
    <d v="2015-05-17T00:00:00"/>
    <x v="268"/>
    <n v="2102"/>
  </r>
  <r>
    <x v="14"/>
    <x v="1"/>
    <n v="1"/>
    <n v="2"/>
    <x v="1"/>
    <m/>
    <d v="2015-05-17T00:00:00"/>
    <x v="0"/>
    <n v="0"/>
  </r>
  <r>
    <x v="14"/>
    <x v="1"/>
    <n v="1"/>
    <n v="2"/>
    <x v="1"/>
    <n v="100.4"/>
    <d v="2015-05-17T00:00:00"/>
    <x v="224"/>
    <n v="456"/>
  </r>
  <r>
    <x v="14"/>
    <x v="1"/>
    <n v="2"/>
    <n v="2"/>
    <x v="1"/>
    <n v="75"/>
    <d v="2015-05-17T00:00:00"/>
    <x v="76"/>
    <n v="1352"/>
  </r>
  <r>
    <x v="14"/>
    <x v="1"/>
    <n v="2"/>
    <n v="2"/>
    <x v="1"/>
    <n v="75"/>
    <d v="2015-05-17T00:00:00"/>
    <x v="41"/>
    <n v="1401"/>
  </r>
  <r>
    <x v="14"/>
    <x v="1"/>
    <n v="4"/>
    <n v="2"/>
    <x v="1"/>
    <n v="25"/>
    <d v="2015-05-17T00:00:00"/>
    <x v="79"/>
    <n v="1534"/>
  </r>
  <r>
    <x v="14"/>
    <x v="2"/>
    <n v="1"/>
    <n v="3"/>
    <x v="2"/>
    <m/>
    <d v="2015-05-17T00:00:00"/>
    <x v="0"/>
    <n v="0"/>
  </r>
  <r>
    <x v="14"/>
    <x v="2"/>
    <n v="1"/>
    <n v="3"/>
    <x v="2"/>
    <n v="100.1"/>
    <d v="2015-05-17T00:00:00"/>
    <x v="242"/>
    <n v="3"/>
  </r>
  <r>
    <x v="14"/>
    <x v="3"/>
    <n v="1"/>
    <n v="6"/>
    <x v="3"/>
    <m/>
    <d v="2015-05-17T00:00:00"/>
    <x v="0"/>
    <n v="0"/>
  </r>
  <r>
    <x v="14"/>
    <x v="4"/>
    <n v="1"/>
    <n v="10"/>
    <x v="4"/>
    <m/>
    <d v="2015-05-17T00:00:00"/>
    <x v="0"/>
    <n v="0"/>
  </r>
  <r>
    <x v="14"/>
    <x v="4"/>
    <n v="2"/>
    <n v="10"/>
    <x v="4"/>
    <n v="96.774193548387103"/>
    <d v="2015-05-17T00:00:00"/>
    <x v="269"/>
    <n v="2096"/>
  </r>
  <r>
    <x v="14"/>
    <x v="4"/>
    <n v="4"/>
    <n v="10"/>
    <x v="4"/>
    <n v="90.322580645161295"/>
    <d v="2015-05-17T00:00:00"/>
    <x v="114"/>
    <n v="1647"/>
  </r>
  <r>
    <x v="14"/>
    <x v="4"/>
    <n v="6"/>
    <n v="10"/>
    <x v="4"/>
    <n v="83.870967741935488"/>
    <d v="2015-05-17T00:00:00"/>
    <x v="232"/>
    <n v="1172"/>
  </r>
  <r>
    <x v="14"/>
    <x v="4"/>
    <n v="7"/>
    <n v="10"/>
    <x v="4"/>
    <n v="80.645161290322591"/>
    <d v="2015-05-17T00:00:00"/>
    <x v="175"/>
    <n v="2057"/>
  </r>
  <r>
    <x v="14"/>
    <x v="4"/>
    <n v="9"/>
    <n v="10"/>
    <x v="4"/>
    <n v="74.193548387096769"/>
    <d v="2015-05-17T00:00:00"/>
    <x v="270"/>
    <n v="1883"/>
  </r>
  <r>
    <x v="14"/>
    <x v="4"/>
    <n v="9"/>
    <n v="10"/>
    <x v="4"/>
    <n v="74.193548387096769"/>
    <d v="2015-05-17T00:00:00"/>
    <x v="92"/>
    <n v="2021"/>
  </r>
  <r>
    <x v="14"/>
    <x v="4"/>
    <n v="9"/>
    <n v="10"/>
    <x v="4"/>
    <n v="74.193548387096769"/>
    <d v="2015-05-17T00:00:00"/>
    <x v="118"/>
    <n v="2066"/>
  </r>
  <r>
    <x v="14"/>
    <x v="4"/>
    <n v="13"/>
    <n v="10"/>
    <x v="4"/>
    <n v="61.290322580645167"/>
    <d v="2015-05-17T00:00:00"/>
    <x v="120"/>
    <n v="1919"/>
  </r>
  <r>
    <x v="14"/>
    <x v="4"/>
    <n v="15"/>
    <n v="10"/>
    <x v="4"/>
    <n v="54.838709677419359"/>
    <d v="2015-05-17T00:00:00"/>
    <x v="95"/>
    <n v="1696"/>
  </r>
  <r>
    <x v="14"/>
    <x v="4"/>
    <n v="15"/>
    <n v="10"/>
    <x v="4"/>
    <n v="54.838709677419359"/>
    <d v="2015-05-17T00:00:00"/>
    <x v="249"/>
    <n v="2054"/>
  </r>
  <r>
    <x v="14"/>
    <x v="4"/>
    <n v="17"/>
    <n v="10"/>
    <x v="4"/>
    <n v="48.387096774193552"/>
    <d v="2015-05-17T00:00:00"/>
    <x v="119"/>
    <n v="1757"/>
  </r>
  <r>
    <x v="14"/>
    <x v="4"/>
    <n v="17"/>
    <n v="10"/>
    <x v="4"/>
    <n v="48.387096774193552"/>
    <d v="2015-05-17T00:00:00"/>
    <x v="44"/>
    <n v="1885"/>
  </r>
  <r>
    <x v="14"/>
    <x v="4"/>
    <n v="21"/>
    <n v="10"/>
    <x v="4"/>
    <n v="35.483870967741936"/>
    <d v="2015-05-17T00:00:00"/>
    <x v="271"/>
    <n v="784"/>
  </r>
  <r>
    <x v="14"/>
    <x v="4"/>
    <n v="23"/>
    <n v="10"/>
    <x v="4"/>
    <n v="29.032258064516128"/>
    <d v="2015-05-17T00:00:00"/>
    <x v="183"/>
    <n v="1839"/>
  </r>
  <r>
    <x v="14"/>
    <x v="4"/>
    <n v="23"/>
    <n v="10"/>
    <x v="4"/>
    <n v="29.032258064516128"/>
    <d v="2015-05-17T00:00:00"/>
    <x v="245"/>
    <n v="1910"/>
  </r>
  <r>
    <x v="14"/>
    <x v="4"/>
    <n v="26"/>
    <n v="10"/>
    <x v="4"/>
    <n v="19.354838709677423"/>
    <d v="2015-05-17T00:00:00"/>
    <x v="272"/>
    <n v="1948"/>
  </r>
  <r>
    <x v="14"/>
    <x v="4"/>
    <n v="28"/>
    <n v="10"/>
    <x v="4"/>
    <n v="12.903225806451616"/>
    <d v="2015-05-17T00:00:00"/>
    <x v="127"/>
    <n v="1719"/>
  </r>
  <r>
    <x v="14"/>
    <x v="4"/>
    <n v="30"/>
    <n v="10"/>
    <x v="4"/>
    <n v="6.4516129032258078"/>
    <d v="2015-05-17T00:00:00"/>
    <x v="102"/>
    <n v="2110"/>
  </r>
  <r>
    <x v="14"/>
    <x v="4"/>
    <n v="31"/>
    <n v="10"/>
    <x v="4"/>
    <n v="3.225806451612911"/>
    <d v="2015-05-17T00:00:00"/>
    <x v="125"/>
    <n v="1677"/>
  </r>
  <r>
    <x v="14"/>
    <x v="5"/>
    <n v="1"/>
    <n v="11"/>
    <x v="5"/>
    <m/>
    <d v="2015-05-17T00:00:00"/>
    <x v="0"/>
    <n v="0"/>
  </r>
  <r>
    <x v="14"/>
    <x v="5"/>
    <n v="2"/>
    <n v="11"/>
    <x v="5"/>
    <n v="92.857142857142861"/>
    <d v="2015-05-17T00:00:00"/>
    <x v="151"/>
    <n v="1133"/>
  </r>
  <r>
    <x v="14"/>
    <x v="5"/>
    <n v="3"/>
    <n v="11"/>
    <x v="5"/>
    <n v="85.714285714285708"/>
    <d v="2015-05-17T00:00:00"/>
    <x v="99"/>
    <n v="1925"/>
  </r>
  <r>
    <x v="14"/>
    <x v="5"/>
    <n v="6"/>
    <n v="11"/>
    <x v="5"/>
    <n v="64.285714285714278"/>
    <d v="2015-05-17T00:00:00"/>
    <x v="97"/>
    <n v="1594"/>
  </r>
  <r>
    <x v="14"/>
    <x v="5"/>
    <n v="12"/>
    <n v="11"/>
    <x v="5"/>
    <n v="21.428571428571431"/>
    <d v="2015-05-17T00:00:00"/>
    <x v="30"/>
    <n v="1940"/>
  </r>
  <r>
    <x v="14"/>
    <x v="5"/>
    <n v="13"/>
    <n v="11"/>
    <x v="5"/>
    <n v="9.9999999999999995E-7"/>
    <d v="2015-05-17T00:00:00"/>
    <x v="53"/>
    <n v="2075"/>
  </r>
  <r>
    <x v="14"/>
    <x v="6"/>
    <n v="1"/>
    <n v="12"/>
    <x v="6"/>
    <m/>
    <d v="2015-05-17T00:00:00"/>
    <x v="0"/>
    <n v="0"/>
  </r>
  <r>
    <x v="14"/>
    <x v="6"/>
    <n v="1"/>
    <n v="12"/>
    <x v="6"/>
    <n v="101.2"/>
    <d v="2015-05-17T00:00:00"/>
    <x v="98"/>
    <n v="1964"/>
  </r>
  <r>
    <x v="14"/>
    <x v="6"/>
    <n v="2"/>
    <n v="12"/>
    <x v="6"/>
    <n v="91.666666666666671"/>
    <d v="2015-05-17T00:00:00"/>
    <x v="273"/>
    <n v="2091"/>
  </r>
  <r>
    <x v="14"/>
    <x v="6"/>
    <n v="3"/>
    <n v="12"/>
    <x v="6"/>
    <n v="83.333333333333329"/>
    <d v="2015-05-17T00:00:00"/>
    <x v="274"/>
    <n v="2038"/>
  </r>
  <r>
    <x v="14"/>
    <x v="6"/>
    <n v="4"/>
    <n v="12"/>
    <x v="6"/>
    <n v="75"/>
    <d v="2015-05-17T00:00:00"/>
    <x v="100"/>
    <n v="1926"/>
  </r>
  <r>
    <x v="14"/>
    <x v="6"/>
    <n v="4"/>
    <n v="12"/>
    <x v="6"/>
    <n v="75"/>
    <d v="2015-05-17T00:00:00"/>
    <x v="101"/>
    <n v="2001"/>
  </r>
  <r>
    <x v="14"/>
    <x v="6"/>
    <n v="9"/>
    <n v="12"/>
    <x v="6"/>
    <n v="33.333333333333329"/>
    <d v="2015-05-17T00:00:00"/>
    <x v="275"/>
    <n v="1987"/>
  </r>
  <r>
    <x v="14"/>
    <x v="6"/>
    <n v="10"/>
    <n v="12"/>
    <x v="6"/>
    <n v="25"/>
    <d v="2015-05-17T00:00:00"/>
    <x v="213"/>
    <n v="846"/>
  </r>
  <r>
    <x v="14"/>
    <x v="7"/>
    <n v="1"/>
    <n v="13"/>
    <x v="7"/>
    <m/>
    <d v="2015-05-17T00:00:00"/>
    <x v="0"/>
    <n v="0"/>
  </r>
  <r>
    <x v="14"/>
    <x v="7"/>
    <n v="3"/>
    <n v="13"/>
    <x v="7"/>
    <n v="33.333333333333329"/>
    <d v="2015-05-17T00:00:00"/>
    <x v="276"/>
    <n v="2100"/>
  </r>
  <r>
    <x v="14"/>
    <x v="8"/>
    <n v="1"/>
    <n v="14"/>
    <x v="8"/>
    <m/>
    <d v="2015-05-17T00:00:00"/>
    <x v="0"/>
    <n v="0"/>
  </r>
  <r>
    <x v="14"/>
    <x v="9"/>
    <n v="1"/>
    <n v="17"/>
    <x v="9"/>
    <m/>
    <d v="2015-05-17T00:00:00"/>
    <x v="0"/>
    <n v="0"/>
  </r>
  <r>
    <x v="14"/>
    <x v="9"/>
    <n v="1"/>
    <n v="17"/>
    <x v="9"/>
    <n v="100.2"/>
    <d v="2015-05-17T00:00:00"/>
    <x v="146"/>
    <n v="1952"/>
  </r>
  <r>
    <x v="14"/>
    <x v="9"/>
    <n v="2"/>
    <n v="17"/>
    <x v="9"/>
    <n v="50"/>
    <d v="2015-05-17T00:00:00"/>
    <x v="145"/>
    <n v="1997"/>
  </r>
  <r>
    <x v="14"/>
    <x v="10"/>
    <n v="1"/>
    <n v="18"/>
    <x v="10"/>
    <m/>
    <d v="2015-05-17T00:00:00"/>
    <x v="0"/>
    <n v="0"/>
  </r>
  <r>
    <x v="14"/>
    <x v="11"/>
    <n v="1"/>
    <n v="22"/>
    <x v="11"/>
    <m/>
    <d v="2015-05-17T00:00:00"/>
    <x v="0"/>
    <n v="0"/>
  </r>
  <r>
    <x v="14"/>
    <x v="13"/>
    <n v="1"/>
    <n v="23"/>
    <x v="13"/>
    <n v="100.2"/>
    <d v="2015-05-17T00:00:00"/>
    <x v="277"/>
    <n v="2101"/>
  </r>
  <r>
    <x v="15"/>
    <x v="0"/>
    <n v="1"/>
    <n v="1"/>
    <x v="0"/>
    <m/>
    <d v="2015-05-30T00:00:00"/>
    <x v="0"/>
    <n v="0"/>
  </r>
  <r>
    <x v="15"/>
    <x v="0"/>
    <n v="1"/>
    <n v="1"/>
    <x v="0"/>
    <n v="100.1"/>
    <d v="2015-05-30T00:00:00"/>
    <x v="43"/>
    <n v="1990"/>
  </r>
  <r>
    <x v="15"/>
    <x v="1"/>
    <n v="1"/>
    <n v="2"/>
    <x v="1"/>
    <m/>
    <d v="2015-05-30T00:00:00"/>
    <x v="0"/>
    <n v="0"/>
  </r>
  <r>
    <x v="15"/>
    <x v="2"/>
    <n v="1"/>
    <n v="3"/>
    <x v="2"/>
    <m/>
    <d v="2015-05-30T00:00:00"/>
    <x v="0"/>
    <n v="0"/>
  </r>
  <r>
    <x v="15"/>
    <x v="3"/>
    <n v="1"/>
    <n v="6"/>
    <x v="3"/>
    <m/>
    <d v="2015-05-30T00:00:00"/>
    <x v="0"/>
    <n v="0"/>
  </r>
  <r>
    <x v="15"/>
    <x v="4"/>
    <n v="1"/>
    <n v="10"/>
    <x v="4"/>
    <m/>
    <d v="2015-05-30T00:00:00"/>
    <x v="0"/>
    <n v="0"/>
  </r>
  <r>
    <x v="15"/>
    <x v="4"/>
    <n v="2"/>
    <n v="10"/>
    <x v="4"/>
    <n v="66.666666666666657"/>
    <d v="2015-05-30T00:00:00"/>
    <x v="19"/>
    <n v="2004"/>
  </r>
  <r>
    <x v="15"/>
    <x v="4"/>
    <n v="3"/>
    <n v="10"/>
    <x v="4"/>
    <n v="33.333333333333329"/>
    <d v="2015-05-30T00:00:00"/>
    <x v="21"/>
    <n v="1938"/>
  </r>
  <r>
    <x v="15"/>
    <x v="5"/>
    <n v="1"/>
    <n v="11"/>
    <x v="5"/>
    <m/>
    <d v="2015-05-30T00:00:00"/>
    <x v="0"/>
    <n v="0"/>
  </r>
  <r>
    <x v="15"/>
    <x v="5"/>
    <n v="3"/>
    <n v="11"/>
    <x v="5"/>
    <n v="60"/>
    <d v="2015-05-30T00:00:00"/>
    <x v="53"/>
    <n v="2075"/>
  </r>
  <r>
    <x v="15"/>
    <x v="5"/>
    <n v="4"/>
    <n v="11"/>
    <x v="5"/>
    <n v="40"/>
    <d v="2015-05-30T00:00:00"/>
    <x v="153"/>
    <n v="2016"/>
  </r>
  <r>
    <x v="15"/>
    <x v="6"/>
    <n v="1"/>
    <n v="12"/>
    <x v="6"/>
    <m/>
    <d v="2015-05-30T00:00:00"/>
    <x v="0"/>
    <n v="0"/>
  </r>
  <r>
    <x v="15"/>
    <x v="6"/>
    <n v="3"/>
    <n v="12"/>
    <x v="6"/>
    <n v="60"/>
    <d v="2015-05-30T00:00:00"/>
    <x v="155"/>
    <n v="2013"/>
  </r>
  <r>
    <x v="15"/>
    <x v="7"/>
    <n v="1"/>
    <n v="13"/>
    <x v="7"/>
    <m/>
    <d v="2015-05-30T00:00:00"/>
    <x v="0"/>
    <n v="0"/>
  </r>
  <r>
    <x v="15"/>
    <x v="7"/>
    <n v="2"/>
    <n v="13"/>
    <x v="7"/>
    <n v="80"/>
    <d v="2015-05-30T00:00:00"/>
    <x v="36"/>
    <n v="1163"/>
  </r>
  <r>
    <x v="15"/>
    <x v="7"/>
    <n v="2"/>
    <n v="13"/>
    <x v="7"/>
    <n v="80"/>
    <d v="2015-05-30T00:00:00"/>
    <x v="278"/>
    <n v="1728"/>
  </r>
  <r>
    <x v="15"/>
    <x v="8"/>
    <n v="1"/>
    <n v="14"/>
    <x v="8"/>
    <m/>
    <d v="2015-05-30T00:00:00"/>
    <x v="0"/>
    <n v="0"/>
  </r>
  <r>
    <x v="15"/>
    <x v="9"/>
    <n v="1"/>
    <n v="17"/>
    <x v="9"/>
    <m/>
    <d v="2015-05-30T00:00:00"/>
    <x v="0"/>
    <n v="0"/>
  </r>
  <r>
    <x v="15"/>
    <x v="10"/>
    <n v="1"/>
    <n v="18"/>
    <x v="10"/>
    <m/>
    <d v="2015-05-30T00:00:00"/>
    <x v="0"/>
    <n v="0"/>
  </r>
  <r>
    <x v="15"/>
    <x v="11"/>
    <n v="1"/>
    <n v="22"/>
    <x v="11"/>
    <m/>
    <d v="2015-05-30T00:00:00"/>
    <x v="0"/>
    <n v="0"/>
  </r>
  <r>
    <x v="16"/>
    <x v="0"/>
    <n v="1"/>
    <n v="1"/>
    <x v="0"/>
    <m/>
    <d v="2015-05-31T00:00:00"/>
    <x v="0"/>
    <n v="0"/>
  </r>
  <r>
    <x v="16"/>
    <x v="0"/>
    <n v="1"/>
    <n v="1"/>
    <x v="0"/>
    <n v="102"/>
    <d v="2015-05-31T00:00:00"/>
    <x v="160"/>
    <n v="1259"/>
  </r>
  <r>
    <x v="16"/>
    <x v="0"/>
    <n v="2"/>
    <n v="1"/>
    <x v="0"/>
    <n v="95"/>
    <d v="2015-05-31T00:00:00"/>
    <x v="111"/>
    <n v="520"/>
  </r>
  <r>
    <x v="16"/>
    <x v="0"/>
    <n v="3"/>
    <n v="1"/>
    <x v="0"/>
    <n v="90"/>
    <d v="2015-05-31T00:00:00"/>
    <x v="64"/>
    <n v="248"/>
  </r>
  <r>
    <x v="16"/>
    <x v="0"/>
    <n v="3"/>
    <n v="1"/>
    <x v="0"/>
    <n v="90"/>
    <d v="2015-05-31T00:00:00"/>
    <x v="67"/>
    <n v="2047"/>
  </r>
  <r>
    <x v="16"/>
    <x v="0"/>
    <n v="5"/>
    <n v="1"/>
    <x v="0"/>
    <n v="80"/>
    <d v="2015-05-31T00:00:00"/>
    <x v="257"/>
    <n v="2107"/>
  </r>
  <r>
    <x v="16"/>
    <x v="0"/>
    <n v="10"/>
    <n v="1"/>
    <x v="0"/>
    <n v="55"/>
    <d v="2015-05-31T00:00:00"/>
    <x v="258"/>
    <n v="901"/>
  </r>
  <r>
    <x v="16"/>
    <x v="0"/>
    <n v="12"/>
    <n v="1"/>
    <x v="0"/>
    <n v="45"/>
    <d v="2015-05-31T00:00:00"/>
    <x v="267"/>
    <n v="1329"/>
  </r>
  <r>
    <x v="16"/>
    <x v="0"/>
    <n v="13"/>
    <n v="1"/>
    <x v="0"/>
    <n v="40"/>
    <d v="2015-05-31T00:00:00"/>
    <x v="261"/>
    <n v="2104"/>
  </r>
  <r>
    <x v="16"/>
    <x v="0"/>
    <n v="14"/>
    <n v="1"/>
    <x v="0"/>
    <n v="35"/>
    <d v="2015-05-31T00:00:00"/>
    <x v="72"/>
    <n v="1098"/>
  </r>
  <r>
    <x v="16"/>
    <x v="0"/>
    <n v="15"/>
    <n v="1"/>
    <x v="0"/>
    <n v="30"/>
    <d v="2015-05-31T00:00:00"/>
    <x v="259"/>
    <n v="902"/>
  </r>
  <r>
    <x v="16"/>
    <x v="0"/>
    <n v="20"/>
    <n v="1"/>
    <x v="0"/>
    <n v="0"/>
    <d v="2015-05-31T00:00:00"/>
    <x v="256"/>
    <n v="2003"/>
  </r>
  <r>
    <x v="16"/>
    <x v="1"/>
    <n v="1"/>
    <n v="2"/>
    <x v="1"/>
    <m/>
    <d v="2015-05-31T00:00:00"/>
    <x v="0"/>
    <n v="0"/>
  </r>
  <r>
    <x v="16"/>
    <x v="1"/>
    <n v="1"/>
    <n v="2"/>
    <x v="1"/>
    <n v="100.6"/>
    <d v="2015-05-31T00:00:00"/>
    <x v="79"/>
    <n v="1534"/>
  </r>
  <r>
    <x v="16"/>
    <x v="1"/>
    <n v="2"/>
    <n v="2"/>
    <x v="1"/>
    <n v="83.333333333333329"/>
    <d v="2015-05-31T00:00:00"/>
    <x v="263"/>
    <n v="995"/>
  </r>
  <r>
    <x v="16"/>
    <x v="1"/>
    <n v="4"/>
    <n v="2"/>
    <x v="1"/>
    <n v="50"/>
    <d v="2015-05-31T00:00:00"/>
    <x v="262"/>
    <n v="810"/>
  </r>
  <r>
    <x v="16"/>
    <x v="1"/>
    <n v="6"/>
    <n v="2"/>
    <x v="1"/>
    <n v="16.666666666666657"/>
    <d v="2015-05-31T00:00:00"/>
    <x v="279"/>
    <n v="1793"/>
  </r>
  <r>
    <x v="16"/>
    <x v="2"/>
    <n v="1"/>
    <n v="3"/>
    <x v="2"/>
    <m/>
    <d v="2015-05-31T00:00:00"/>
    <x v="0"/>
    <n v="0"/>
  </r>
  <r>
    <x v="16"/>
    <x v="2"/>
    <n v="1"/>
    <n v="3"/>
    <x v="2"/>
    <n v="100.4"/>
    <d v="2015-05-31T00:00:00"/>
    <x v="242"/>
    <n v="3"/>
  </r>
  <r>
    <x v="16"/>
    <x v="2"/>
    <n v="2"/>
    <n v="3"/>
    <x v="2"/>
    <n v="75"/>
    <d v="2015-05-31T00:00:00"/>
    <x v="264"/>
    <n v="2081"/>
  </r>
  <r>
    <x v="16"/>
    <x v="3"/>
    <n v="1"/>
    <n v="6"/>
    <x v="3"/>
    <m/>
    <d v="2015-05-31T00:00:00"/>
    <x v="0"/>
    <n v="0"/>
  </r>
  <r>
    <x v="16"/>
    <x v="14"/>
    <n v="1"/>
    <n v="8"/>
    <x v="14"/>
    <n v="100.1"/>
    <d v="2015-05-31T00:00:00"/>
    <x v="243"/>
    <n v="14"/>
  </r>
  <r>
    <x v="16"/>
    <x v="4"/>
    <n v="1"/>
    <n v="10"/>
    <x v="4"/>
    <m/>
    <d v="2015-05-31T00:00:00"/>
    <x v="0"/>
    <n v="0"/>
  </r>
  <r>
    <x v="16"/>
    <x v="4"/>
    <n v="4"/>
    <n v="10"/>
    <x v="4"/>
    <n v="78.571428571428569"/>
    <d v="2015-05-31T00:00:00"/>
    <x v="280"/>
    <n v="2062"/>
  </r>
  <r>
    <x v="16"/>
    <x v="4"/>
    <n v="8"/>
    <n v="10"/>
    <x v="4"/>
    <n v="50"/>
    <d v="2015-05-31T00:00:00"/>
    <x v="90"/>
    <n v="2120"/>
  </r>
  <r>
    <x v="16"/>
    <x v="4"/>
    <n v="10"/>
    <n v="10"/>
    <x v="4"/>
    <n v="35.714285714285708"/>
    <d v="2015-05-31T00:00:00"/>
    <x v="122"/>
    <n v="1114"/>
  </r>
  <r>
    <x v="16"/>
    <x v="4"/>
    <n v="11"/>
    <n v="10"/>
    <x v="4"/>
    <n v="28.571428571428569"/>
    <d v="2015-05-31T00:00:00"/>
    <x v="91"/>
    <n v="1777"/>
  </r>
  <r>
    <x v="16"/>
    <x v="5"/>
    <n v="1"/>
    <n v="11"/>
    <x v="5"/>
    <m/>
    <d v="2015-05-31T00:00:00"/>
    <x v="0"/>
    <n v="0"/>
  </r>
  <r>
    <x v="16"/>
    <x v="5"/>
    <n v="2"/>
    <n v="11"/>
    <x v="5"/>
    <n v="94.73684210526315"/>
    <d v="2015-05-31T00:00:00"/>
    <x v="151"/>
    <n v="1133"/>
  </r>
  <r>
    <x v="16"/>
    <x v="5"/>
    <n v="7"/>
    <n v="11"/>
    <x v="5"/>
    <n v="68.421052631578945"/>
    <d v="2015-05-31T00:00:00"/>
    <x v="265"/>
    <n v="2106"/>
  </r>
  <r>
    <x v="16"/>
    <x v="5"/>
    <n v="11"/>
    <n v="11"/>
    <x v="5"/>
    <n v="47.368421052631575"/>
    <d v="2015-05-31T00:00:00"/>
    <x v="252"/>
    <n v="1991"/>
  </r>
  <r>
    <x v="16"/>
    <x v="5"/>
    <n v="11"/>
    <n v="11"/>
    <x v="5"/>
    <n v="47.368421052631575"/>
    <d v="2015-05-31T00:00:00"/>
    <x v="281"/>
    <n v="2114"/>
  </r>
  <r>
    <x v="16"/>
    <x v="6"/>
    <n v="1"/>
    <n v="12"/>
    <x v="6"/>
    <m/>
    <d v="2015-05-31T00:00:00"/>
    <x v="0"/>
    <n v="0"/>
  </r>
  <r>
    <x v="16"/>
    <x v="7"/>
    <n v="1"/>
    <n v="13"/>
    <x v="7"/>
    <m/>
    <d v="2015-05-31T00:00:00"/>
    <x v="0"/>
    <n v="0"/>
  </r>
  <r>
    <x v="16"/>
    <x v="8"/>
    <n v="1"/>
    <n v="14"/>
    <x v="8"/>
    <m/>
    <d v="2015-05-31T00:00:00"/>
    <x v="0"/>
    <n v="0"/>
  </r>
  <r>
    <x v="16"/>
    <x v="9"/>
    <n v="1"/>
    <n v="17"/>
    <x v="9"/>
    <m/>
    <d v="2015-05-31T00:00:00"/>
    <x v="0"/>
    <n v="0"/>
  </r>
  <r>
    <x v="16"/>
    <x v="10"/>
    <n v="1"/>
    <n v="18"/>
    <x v="10"/>
    <m/>
    <d v="2015-05-31T00:00:00"/>
    <x v="0"/>
    <n v="0"/>
  </r>
  <r>
    <x v="16"/>
    <x v="10"/>
    <n v="4"/>
    <n v="18"/>
    <x v="10"/>
    <n v="50"/>
    <d v="2015-05-31T00:00:00"/>
    <x v="253"/>
    <n v="1992"/>
  </r>
  <r>
    <x v="16"/>
    <x v="11"/>
    <n v="1"/>
    <n v="22"/>
    <x v="11"/>
    <m/>
    <d v="2015-05-31T00:00:00"/>
    <x v="0"/>
    <n v="0"/>
  </r>
  <r>
    <x v="17"/>
    <x v="0"/>
    <n v="1"/>
    <n v="1"/>
    <x v="0"/>
    <m/>
    <d v="2015-05-31T00:00:00"/>
    <x v="0"/>
    <n v="0"/>
  </r>
  <r>
    <x v="17"/>
    <x v="0"/>
    <n v="1"/>
    <n v="1"/>
    <x v="0"/>
    <n v="100.8"/>
    <d v="2015-05-31T00:00:00"/>
    <x v="5"/>
    <n v="1369"/>
  </r>
  <r>
    <x v="17"/>
    <x v="0"/>
    <n v="8"/>
    <n v="1"/>
    <x v="0"/>
    <n v="12.5"/>
    <d v="2015-05-31T00:00:00"/>
    <x v="7"/>
    <n v="1676"/>
  </r>
  <r>
    <x v="17"/>
    <x v="1"/>
    <n v="1"/>
    <n v="2"/>
    <x v="1"/>
    <m/>
    <d v="2015-05-31T00:00:00"/>
    <x v="0"/>
    <n v="0"/>
  </r>
  <r>
    <x v="17"/>
    <x v="2"/>
    <n v="1"/>
    <n v="3"/>
    <x v="2"/>
    <m/>
    <d v="2015-05-31T00:00:00"/>
    <x v="0"/>
    <n v="0"/>
  </r>
  <r>
    <x v="17"/>
    <x v="2"/>
    <n v="3"/>
    <n v="3"/>
    <x v="2"/>
    <n v="33.333333333333329"/>
    <d v="2015-05-31T00:00:00"/>
    <x v="42"/>
    <n v="1720"/>
  </r>
  <r>
    <x v="17"/>
    <x v="3"/>
    <n v="1"/>
    <n v="6"/>
    <x v="3"/>
    <m/>
    <d v="2015-05-31T00:00:00"/>
    <x v="0"/>
    <n v="0"/>
  </r>
  <r>
    <x v="17"/>
    <x v="4"/>
    <n v="1"/>
    <n v="10"/>
    <x v="4"/>
    <m/>
    <d v="2015-05-31T00:00:00"/>
    <x v="0"/>
    <n v="0"/>
  </r>
  <r>
    <x v="17"/>
    <x v="4"/>
    <n v="2"/>
    <n v="10"/>
    <x v="4"/>
    <n v="88.888888888888886"/>
    <d v="2015-05-31T00:00:00"/>
    <x v="23"/>
    <n v="1823"/>
  </r>
  <r>
    <x v="17"/>
    <x v="4"/>
    <n v="3"/>
    <n v="10"/>
    <x v="4"/>
    <n v="77.777777777777771"/>
    <d v="2015-05-31T00:00:00"/>
    <x v="149"/>
    <n v="1934"/>
  </r>
  <r>
    <x v="17"/>
    <x v="4"/>
    <n v="4"/>
    <n v="10"/>
    <x v="4"/>
    <n v="66.666666666666671"/>
    <d v="2015-05-31T00:00:00"/>
    <x v="179"/>
    <n v="2017"/>
  </r>
  <r>
    <x v="17"/>
    <x v="4"/>
    <n v="6"/>
    <n v="10"/>
    <x v="4"/>
    <n v="44.444444444444443"/>
    <d v="2015-05-31T00:00:00"/>
    <x v="48"/>
    <n v="2086"/>
  </r>
  <r>
    <x v="17"/>
    <x v="5"/>
    <n v="1"/>
    <n v="11"/>
    <x v="5"/>
    <m/>
    <d v="2015-05-31T00:00:00"/>
    <x v="0"/>
    <n v="0"/>
  </r>
  <r>
    <x v="17"/>
    <x v="5"/>
    <n v="1"/>
    <n v="11"/>
    <x v="5"/>
    <n v="102.7"/>
    <d v="2015-05-31T00:00:00"/>
    <x v="47"/>
    <n v="2002"/>
  </r>
  <r>
    <x v="17"/>
    <x v="5"/>
    <n v="2"/>
    <n v="11"/>
    <x v="5"/>
    <n v="96.296296296296291"/>
    <d v="2015-05-31T00:00:00"/>
    <x v="208"/>
    <n v="2043"/>
  </r>
  <r>
    <x v="17"/>
    <x v="5"/>
    <n v="4"/>
    <n v="11"/>
    <x v="5"/>
    <n v="88.888888888888886"/>
    <d v="2015-05-31T00:00:00"/>
    <x v="154"/>
    <n v="1966"/>
  </r>
  <r>
    <x v="17"/>
    <x v="5"/>
    <n v="7"/>
    <n v="11"/>
    <x v="5"/>
    <n v="77.777777777777771"/>
    <d v="2015-05-31T00:00:00"/>
    <x v="152"/>
    <n v="1733"/>
  </r>
  <r>
    <x v="17"/>
    <x v="5"/>
    <n v="7"/>
    <n v="11"/>
    <x v="5"/>
    <n v="77.777777777777771"/>
    <d v="2015-05-31T00:00:00"/>
    <x v="27"/>
    <n v="2027"/>
  </r>
  <r>
    <x v="17"/>
    <x v="5"/>
    <n v="10"/>
    <n v="11"/>
    <x v="5"/>
    <n v="66.666666666666657"/>
    <d v="2015-05-31T00:00:00"/>
    <x v="210"/>
    <n v="1918"/>
  </r>
  <r>
    <x v="17"/>
    <x v="5"/>
    <n v="13"/>
    <n v="11"/>
    <x v="5"/>
    <n v="55.555555555555557"/>
    <d v="2015-05-31T00:00:00"/>
    <x v="282"/>
    <n v="1927"/>
  </r>
  <r>
    <x v="17"/>
    <x v="5"/>
    <n v="21"/>
    <n v="11"/>
    <x v="5"/>
    <n v="25.925925925925924"/>
    <d v="2015-05-31T00:00:00"/>
    <x v="49"/>
    <n v="1734"/>
  </r>
  <r>
    <x v="17"/>
    <x v="5"/>
    <n v="21"/>
    <n v="11"/>
    <x v="5"/>
    <n v="25.925925925925924"/>
    <d v="2015-05-31T00:00:00"/>
    <x v="52"/>
    <n v="2089"/>
  </r>
  <r>
    <x v="17"/>
    <x v="5"/>
    <n v="24"/>
    <n v="11"/>
    <x v="5"/>
    <n v="14.81481481481481"/>
    <d v="2015-05-31T00:00:00"/>
    <x v="50"/>
    <n v="1957"/>
  </r>
  <r>
    <x v="17"/>
    <x v="6"/>
    <n v="1"/>
    <n v="12"/>
    <x v="6"/>
    <m/>
    <d v="2015-05-31T00:00:00"/>
    <x v="0"/>
    <n v="0"/>
  </r>
  <r>
    <x v="17"/>
    <x v="6"/>
    <n v="4"/>
    <n v="12"/>
    <x v="6"/>
    <n v="82.35294117647058"/>
    <d v="2015-05-31T00:00:00"/>
    <x v="98"/>
    <n v="1964"/>
  </r>
  <r>
    <x v="17"/>
    <x v="6"/>
    <n v="12"/>
    <n v="12"/>
    <x v="6"/>
    <n v="35.294117647058812"/>
    <d v="2015-05-31T00:00:00"/>
    <x v="156"/>
    <n v="2087"/>
  </r>
  <r>
    <x v="17"/>
    <x v="7"/>
    <n v="1"/>
    <n v="13"/>
    <x v="7"/>
    <m/>
    <d v="2015-05-31T00:00:00"/>
    <x v="0"/>
    <n v="0"/>
  </r>
  <r>
    <x v="17"/>
    <x v="8"/>
    <n v="1"/>
    <n v="14"/>
    <x v="8"/>
    <m/>
    <d v="2015-05-31T00:00:00"/>
    <x v="0"/>
    <n v="0"/>
  </r>
  <r>
    <x v="17"/>
    <x v="8"/>
    <n v="1"/>
    <n v="14"/>
    <x v="8"/>
    <n v="100.5"/>
    <d v="2015-05-31T00:00:00"/>
    <x v="192"/>
    <n v="766"/>
  </r>
  <r>
    <x v="17"/>
    <x v="8"/>
    <n v="2"/>
    <n v="14"/>
    <x v="8"/>
    <n v="80"/>
    <d v="2015-05-31T00:00:00"/>
    <x v="283"/>
    <n v="574"/>
  </r>
  <r>
    <x v="17"/>
    <x v="8"/>
    <n v="4"/>
    <n v="14"/>
    <x v="8"/>
    <n v="40"/>
    <d v="2015-05-31T00:00:00"/>
    <x v="284"/>
    <n v="2088"/>
  </r>
  <r>
    <x v="17"/>
    <x v="9"/>
    <n v="1"/>
    <n v="17"/>
    <x v="9"/>
    <m/>
    <d v="2015-05-31T00:00:00"/>
    <x v="0"/>
    <n v="0"/>
  </r>
  <r>
    <x v="17"/>
    <x v="10"/>
    <n v="1"/>
    <n v="18"/>
    <x v="10"/>
    <m/>
    <d v="2015-05-31T00:00:00"/>
    <x v="0"/>
    <n v="0"/>
  </r>
  <r>
    <x v="17"/>
    <x v="11"/>
    <n v="1"/>
    <n v="22"/>
    <x v="11"/>
    <m/>
    <d v="2015-05-31T00:00:00"/>
    <x v="0"/>
    <n v="0"/>
  </r>
  <r>
    <x v="18"/>
    <x v="0"/>
    <n v="1"/>
    <n v="1"/>
    <x v="0"/>
    <m/>
    <d v="2015-05-31T00:00:00"/>
    <x v="0"/>
    <n v="0"/>
  </r>
  <r>
    <x v="18"/>
    <x v="0"/>
    <n v="1"/>
    <n v="1"/>
    <x v="0"/>
    <n v="102"/>
    <d v="2015-05-31T00:00:00"/>
    <x v="108"/>
    <n v="1726"/>
  </r>
  <r>
    <x v="18"/>
    <x v="0"/>
    <n v="3"/>
    <n v="1"/>
    <x v="0"/>
    <n v="90"/>
    <d v="2015-05-31T00:00:00"/>
    <x v="167"/>
    <n v="1598"/>
  </r>
  <r>
    <x v="18"/>
    <x v="0"/>
    <n v="4"/>
    <n v="1"/>
    <x v="0"/>
    <n v="85"/>
    <d v="2015-05-31T00:00:00"/>
    <x v="65"/>
    <n v="595"/>
  </r>
  <r>
    <x v="18"/>
    <x v="0"/>
    <n v="4"/>
    <n v="1"/>
    <x v="0"/>
    <n v="85"/>
    <d v="2015-05-31T00:00:00"/>
    <x v="197"/>
    <n v="1286"/>
  </r>
  <r>
    <x v="18"/>
    <x v="0"/>
    <n v="7"/>
    <n v="1"/>
    <x v="0"/>
    <n v="70"/>
    <d v="2015-05-31T00:00:00"/>
    <x v="68"/>
    <n v="2008"/>
  </r>
  <r>
    <x v="18"/>
    <x v="0"/>
    <n v="9"/>
    <n v="1"/>
    <x v="0"/>
    <n v="60"/>
    <d v="2015-05-31T00:00:00"/>
    <x v="109"/>
    <n v="1742"/>
  </r>
  <r>
    <x v="18"/>
    <x v="0"/>
    <n v="10"/>
    <n v="1"/>
    <x v="0"/>
    <n v="55"/>
    <d v="2015-05-31T00:00:00"/>
    <x v="219"/>
    <n v="1245"/>
  </r>
  <r>
    <x v="18"/>
    <x v="0"/>
    <n v="10"/>
    <n v="1"/>
    <x v="0"/>
    <n v="55"/>
    <d v="2015-05-31T00:00:00"/>
    <x v="285"/>
    <n v="1473"/>
  </r>
  <r>
    <x v="18"/>
    <x v="0"/>
    <n v="13"/>
    <n v="1"/>
    <x v="0"/>
    <n v="40"/>
    <d v="2015-05-31T00:00:00"/>
    <x v="218"/>
    <n v="865"/>
  </r>
  <r>
    <x v="18"/>
    <x v="0"/>
    <n v="17"/>
    <n v="1"/>
    <x v="0"/>
    <n v="20"/>
    <d v="2015-05-31T00:00:00"/>
    <x v="286"/>
    <n v="1430"/>
  </r>
  <r>
    <x v="18"/>
    <x v="1"/>
    <n v="1"/>
    <n v="2"/>
    <x v="1"/>
    <m/>
    <d v="2015-05-31T00:00:00"/>
    <x v="0"/>
    <n v="0"/>
  </r>
  <r>
    <x v="18"/>
    <x v="1"/>
    <n v="1"/>
    <n v="2"/>
    <x v="1"/>
    <n v="100.4"/>
    <d v="2015-05-31T00:00:00"/>
    <x v="172"/>
    <n v="1411"/>
  </r>
  <r>
    <x v="18"/>
    <x v="1"/>
    <n v="2"/>
    <n v="2"/>
    <x v="1"/>
    <n v="75"/>
    <d v="2015-05-31T00:00:00"/>
    <x v="171"/>
    <n v="747"/>
  </r>
  <r>
    <x v="18"/>
    <x v="1"/>
    <n v="3"/>
    <n v="2"/>
    <x v="1"/>
    <n v="50"/>
    <d v="2015-05-31T00:00:00"/>
    <x v="200"/>
    <n v="257"/>
  </r>
  <r>
    <x v="18"/>
    <x v="1"/>
    <n v="4"/>
    <n v="2"/>
    <x v="1"/>
    <n v="25"/>
    <d v="2015-05-31T00:00:00"/>
    <x v="41"/>
    <n v="1401"/>
  </r>
  <r>
    <x v="18"/>
    <x v="2"/>
    <n v="1"/>
    <n v="3"/>
    <x v="2"/>
    <m/>
    <d v="2015-05-31T00:00:00"/>
    <x v="0"/>
    <n v="0"/>
  </r>
  <r>
    <x v="18"/>
    <x v="3"/>
    <n v="1"/>
    <n v="6"/>
    <x v="3"/>
    <m/>
    <d v="2015-05-31T00:00:00"/>
    <x v="0"/>
    <n v="0"/>
  </r>
  <r>
    <x v="18"/>
    <x v="4"/>
    <n v="1"/>
    <n v="10"/>
    <x v="4"/>
    <m/>
    <d v="2015-05-31T00:00:00"/>
    <x v="0"/>
    <n v="0"/>
  </r>
  <r>
    <x v="18"/>
    <x v="4"/>
    <n v="1"/>
    <n v="10"/>
    <x v="4"/>
    <n v="103"/>
    <d v="2015-05-31T00:00:00"/>
    <x v="87"/>
    <n v="2007"/>
  </r>
  <r>
    <x v="18"/>
    <x v="4"/>
    <n v="3"/>
    <n v="10"/>
    <x v="4"/>
    <n v="93.333333333333329"/>
    <d v="2015-05-31T00:00:00"/>
    <x v="174"/>
    <n v="1416"/>
  </r>
  <r>
    <x v="18"/>
    <x v="4"/>
    <n v="3"/>
    <n v="10"/>
    <x v="4"/>
    <n v="93.333333333333329"/>
    <d v="2015-05-31T00:00:00"/>
    <x v="92"/>
    <n v="2021"/>
  </r>
  <r>
    <x v="18"/>
    <x v="4"/>
    <n v="3"/>
    <n v="10"/>
    <x v="4"/>
    <n v="93.333333333333329"/>
    <d v="2015-05-31T00:00:00"/>
    <x v="249"/>
    <n v="2054"/>
  </r>
  <r>
    <x v="18"/>
    <x v="4"/>
    <n v="6"/>
    <n v="10"/>
    <x v="4"/>
    <n v="83.333333333333329"/>
    <d v="2015-05-31T00:00:00"/>
    <x v="121"/>
    <n v="1683"/>
  </r>
  <r>
    <x v="18"/>
    <x v="4"/>
    <n v="6"/>
    <n v="10"/>
    <x v="4"/>
    <n v="83.333333333333329"/>
    <d v="2015-05-31T00:00:00"/>
    <x v="180"/>
    <n v="1819"/>
  </r>
  <r>
    <x v="18"/>
    <x v="4"/>
    <n v="8"/>
    <n v="10"/>
    <x v="4"/>
    <n v="76.666666666666657"/>
    <d v="2015-05-31T00:00:00"/>
    <x v="81"/>
    <n v="1412"/>
  </r>
  <r>
    <x v="18"/>
    <x v="4"/>
    <n v="8"/>
    <n v="10"/>
    <x v="4"/>
    <n v="76.666666666666657"/>
    <d v="2015-05-31T00:00:00"/>
    <x v="120"/>
    <n v="1919"/>
  </r>
  <r>
    <x v="18"/>
    <x v="4"/>
    <n v="10"/>
    <n v="10"/>
    <x v="4"/>
    <n v="70"/>
    <d v="2015-05-31T00:00:00"/>
    <x v="44"/>
    <n v="1885"/>
  </r>
  <r>
    <x v="18"/>
    <x v="4"/>
    <n v="12"/>
    <n v="10"/>
    <x v="4"/>
    <n v="63.333333333333329"/>
    <d v="2015-05-31T00:00:00"/>
    <x v="270"/>
    <n v="1883"/>
  </r>
  <r>
    <x v="18"/>
    <x v="4"/>
    <n v="14"/>
    <n v="10"/>
    <x v="4"/>
    <n v="56.666666666666664"/>
    <d v="2015-05-31T00:00:00"/>
    <x v="287"/>
    <n v="1645"/>
  </r>
  <r>
    <x v="18"/>
    <x v="4"/>
    <n v="15"/>
    <n v="10"/>
    <x v="4"/>
    <n v="53.333333333333329"/>
    <d v="2015-05-31T00:00:00"/>
    <x v="45"/>
    <n v="1825"/>
  </r>
  <r>
    <x v="18"/>
    <x v="4"/>
    <n v="15"/>
    <n v="10"/>
    <x v="4"/>
    <n v="53.333333333333329"/>
    <d v="2015-05-31T00:00:00"/>
    <x v="251"/>
    <n v="1949"/>
  </r>
  <r>
    <x v="18"/>
    <x v="4"/>
    <n v="18"/>
    <n v="10"/>
    <x v="4"/>
    <n v="43.333333333333329"/>
    <d v="2015-05-31T00:00:00"/>
    <x v="150"/>
    <n v="1453"/>
  </r>
  <r>
    <x v="18"/>
    <x v="4"/>
    <n v="20"/>
    <n v="10"/>
    <x v="4"/>
    <n v="36.666666666666664"/>
    <d v="2015-05-31T00:00:00"/>
    <x v="288"/>
    <n v="1981"/>
  </r>
  <r>
    <x v="18"/>
    <x v="4"/>
    <n v="21"/>
    <n v="10"/>
    <x v="4"/>
    <n v="33.333333333333329"/>
    <d v="2015-05-31T00:00:00"/>
    <x v="183"/>
    <n v="1839"/>
  </r>
  <r>
    <x v="18"/>
    <x v="4"/>
    <n v="21"/>
    <n v="10"/>
    <x v="4"/>
    <n v="33.333333333333329"/>
    <d v="2015-05-31T00:00:00"/>
    <x v="269"/>
    <n v="2096"/>
  </r>
  <r>
    <x v="18"/>
    <x v="4"/>
    <n v="23"/>
    <n v="10"/>
    <x v="4"/>
    <n v="26.666666666666657"/>
    <d v="2015-05-31T00:00:00"/>
    <x v="82"/>
    <n v="1815"/>
  </r>
  <r>
    <x v="18"/>
    <x v="4"/>
    <n v="24"/>
    <n v="10"/>
    <x v="4"/>
    <n v="23.333333333333329"/>
    <d v="2015-05-31T00:00:00"/>
    <x v="234"/>
    <n v="1945"/>
  </r>
  <r>
    <x v="18"/>
    <x v="4"/>
    <n v="26"/>
    <n v="10"/>
    <x v="4"/>
    <n v="16.666666666666657"/>
    <d v="2015-05-31T00:00:00"/>
    <x v="95"/>
    <n v="1696"/>
  </r>
  <r>
    <x v="18"/>
    <x v="4"/>
    <n v="26"/>
    <n v="10"/>
    <x v="4"/>
    <n v="16.666666666666657"/>
    <d v="2015-05-31T00:00:00"/>
    <x v="127"/>
    <n v="1719"/>
  </r>
  <r>
    <x v="18"/>
    <x v="4"/>
    <n v="26"/>
    <n v="10"/>
    <x v="4"/>
    <n v="16.666666666666657"/>
    <d v="2015-05-31T00:00:00"/>
    <x v="250"/>
    <n v="1781"/>
  </r>
  <r>
    <x v="18"/>
    <x v="4"/>
    <n v="30"/>
    <n v="10"/>
    <x v="4"/>
    <n v="3.3333333333333286"/>
    <d v="2015-05-31T00:00:00"/>
    <x v="125"/>
    <n v="1677"/>
  </r>
  <r>
    <x v="18"/>
    <x v="5"/>
    <n v="1"/>
    <n v="11"/>
    <x v="5"/>
    <m/>
    <d v="2015-05-31T00:00:00"/>
    <x v="0"/>
    <n v="0"/>
  </r>
  <r>
    <x v="18"/>
    <x v="5"/>
    <n v="1"/>
    <n v="11"/>
    <x v="5"/>
    <n v="101.1"/>
    <d v="2015-05-31T00:00:00"/>
    <x v="135"/>
    <n v="2061"/>
  </r>
  <r>
    <x v="18"/>
    <x v="5"/>
    <n v="5"/>
    <n v="11"/>
    <x v="5"/>
    <n v="63.636363636363633"/>
    <d v="2015-05-31T00:00:00"/>
    <x v="289"/>
    <n v="1380"/>
  </r>
  <r>
    <x v="18"/>
    <x v="5"/>
    <n v="5"/>
    <n v="11"/>
    <x v="5"/>
    <n v="63.636363636363633"/>
    <d v="2015-05-31T00:00:00"/>
    <x v="123"/>
    <n v="1764"/>
  </r>
  <r>
    <x v="18"/>
    <x v="5"/>
    <n v="5"/>
    <n v="11"/>
    <x v="5"/>
    <n v="63.636363636363633"/>
    <d v="2015-05-31T00:00:00"/>
    <x v="132"/>
    <n v="2048"/>
  </r>
  <r>
    <x v="18"/>
    <x v="5"/>
    <n v="9"/>
    <n v="11"/>
    <x v="5"/>
    <n v="27.272727272727266"/>
    <d v="2015-05-31T00:00:00"/>
    <x v="136"/>
    <n v="2068"/>
  </r>
  <r>
    <x v="18"/>
    <x v="5"/>
    <n v="10"/>
    <n v="11"/>
    <x v="5"/>
    <n v="18.181818181818173"/>
    <d v="2015-05-31T00:00:00"/>
    <x v="290"/>
    <n v="1521"/>
  </r>
  <r>
    <x v="18"/>
    <x v="5"/>
    <n v="11"/>
    <n v="11"/>
    <x v="5"/>
    <n v="9.0909090909090793"/>
    <d v="2015-05-31T00:00:00"/>
    <x v="30"/>
    <n v="1940"/>
  </r>
  <r>
    <x v="18"/>
    <x v="6"/>
    <n v="1"/>
    <n v="12"/>
    <x v="6"/>
    <m/>
    <d v="2015-05-31T00:00:00"/>
    <x v="0"/>
    <n v="0"/>
  </r>
  <r>
    <x v="18"/>
    <x v="6"/>
    <n v="1"/>
    <n v="12"/>
    <x v="6"/>
    <n v="100.2"/>
    <d v="2015-05-31T00:00:00"/>
    <x v="101"/>
    <n v="2001"/>
  </r>
  <r>
    <x v="18"/>
    <x v="6"/>
    <n v="2"/>
    <n v="12"/>
    <x v="6"/>
    <n v="50"/>
    <d v="2015-05-31T00:00:00"/>
    <x v="213"/>
    <n v="846"/>
  </r>
  <r>
    <x v="18"/>
    <x v="7"/>
    <n v="1"/>
    <n v="13"/>
    <x v="7"/>
    <m/>
    <d v="2015-05-31T00:00:00"/>
    <x v="0"/>
    <n v="0"/>
  </r>
  <r>
    <x v="18"/>
    <x v="7"/>
    <n v="1"/>
    <n v="13"/>
    <x v="7"/>
    <n v="101"/>
    <d v="2015-05-31T00:00:00"/>
    <x v="291"/>
    <n v="732"/>
  </r>
  <r>
    <x v="18"/>
    <x v="7"/>
    <n v="3"/>
    <n v="13"/>
    <x v="7"/>
    <n v="80"/>
    <d v="2015-05-31T00:00:00"/>
    <x v="112"/>
    <n v="979"/>
  </r>
  <r>
    <x v="18"/>
    <x v="7"/>
    <n v="4"/>
    <n v="13"/>
    <x v="7"/>
    <n v="70"/>
    <d v="2015-05-31T00:00:00"/>
    <x v="139"/>
    <n v="1322"/>
  </r>
  <r>
    <x v="18"/>
    <x v="7"/>
    <n v="6"/>
    <n v="13"/>
    <x v="7"/>
    <n v="50"/>
    <d v="2015-05-31T00:00:00"/>
    <x v="189"/>
    <n v="429"/>
  </r>
  <r>
    <x v="18"/>
    <x v="7"/>
    <n v="7"/>
    <n v="13"/>
    <x v="7"/>
    <n v="40"/>
    <d v="2015-05-31T00:00:00"/>
    <x v="140"/>
    <n v="670"/>
  </r>
  <r>
    <x v="18"/>
    <x v="7"/>
    <n v="8"/>
    <n v="13"/>
    <x v="7"/>
    <n v="30"/>
    <d v="2015-05-31T00:00:00"/>
    <x v="103"/>
    <n v="1862"/>
  </r>
  <r>
    <x v="18"/>
    <x v="7"/>
    <n v="9"/>
    <n v="13"/>
    <x v="7"/>
    <n v="20"/>
    <d v="2015-05-31T00:00:00"/>
    <x v="166"/>
    <n v="1737"/>
  </r>
  <r>
    <x v="18"/>
    <x v="7"/>
    <n v="10"/>
    <n v="13"/>
    <x v="7"/>
    <n v="10"/>
    <d v="2015-05-31T00:00:00"/>
    <x v="190"/>
    <n v="1951"/>
  </r>
  <r>
    <x v="18"/>
    <x v="8"/>
    <n v="1"/>
    <n v="14"/>
    <x v="8"/>
    <m/>
    <d v="2015-05-31T00:00:00"/>
    <x v="0"/>
    <n v="0"/>
  </r>
  <r>
    <x v="18"/>
    <x v="8"/>
    <n v="1"/>
    <n v="14"/>
    <x v="8"/>
    <n v="100.5"/>
    <d v="2015-05-31T00:00:00"/>
    <x v="113"/>
    <n v="1978"/>
  </r>
  <r>
    <x v="18"/>
    <x v="8"/>
    <n v="2"/>
    <n v="14"/>
    <x v="8"/>
    <n v="80"/>
    <d v="2015-05-31T00:00:00"/>
    <x v="16"/>
    <n v="4"/>
  </r>
  <r>
    <x v="18"/>
    <x v="8"/>
    <n v="3"/>
    <n v="14"/>
    <x v="8"/>
    <n v="60"/>
    <d v="2015-05-31T00:00:00"/>
    <x v="104"/>
    <n v="1515"/>
  </r>
  <r>
    <x v="18"/>
    <x v="8"/>
    <n v="4"/>
    <n v="14"/>
    <x v="8"/>
    <n v="40"/>
    <d v="2015-05-31T00:00:00"/>
    <x v="141"/>
    <n v="1780"/>
  </r>
  <r>
    <x v="18"/>
    <x v="8"/>
    <n v="5"/>
    <n v="14"/>
    <x v="8"/>
    <n v="20"/>
    <d v="2015-05-31T00:00:00"/>
    <x v="142"/>
    <n v="1816"/>
  </r>
  <r>
    <x v="18"/>
    <x v="9"/>
    <n v="1"/>
    <n v="17"/>
    <x v="9"/>
    <m/>
    <d v="2015-05-31T00:00:00"/>
    <x v="0"/>
    <n v="0"/>
  </r>
  <r>
    <x v="18"/>
    <x v="9"/>
    <n v="1"/>
    <n v="17"/>
    <x v="9"/>
    <n v="100.4"/>
    <d v="2015-05-31T00:00:00"/>
    <x v="238"/>
    <n v="1670"/>
  </r>
  <r>
    <x v="18"/>
    <x v="9"/>
    <n v="3"/>
    <n v="17"/>
    <x v="9"/>
    <n v="50"/>
    <d v="2015-05-31T00:00:00"/>
    <x v="144"/>
    <n v="1870"/>
  </r>
  <r>
    <x v="18"/>
    <x v="10"/>
    <n v="1"/>
    <n v="18"/>
    <x v="10"/>
    <m/>
    <d v="2015-05-31T00:00:00"/>
    <x v="0"/>
    <n v="0"/>
  </r>
  <r>
    <x v="18"/>
    <x v="10"/>
    <n v="1"/>
    <n v="18"/>
    <x v="10"/>
    <n v="100.2"/>
    <d v="2015-05-31T00:00:00"/>
    <x v="240"/>
    <n v="1820"/>
  </r>
  <r>
    <x v="18"/>
    <x v="10"/>
    <n v="2"/>
    <n v="18"/>
    <x v="10"/>
    <n v="50"/>
    <d v="2015-05-31T00:00:00"/>
    <x v="147"/>
    <n v="1903"/>
  </r>
  <r>
    <x v="18"/>
    <x v="11"/>
    <n v="1"/>
    <n v="22"/>
    <x v="11"/>
    <m/>
    <d v="2015-05-31T00:00:00"/>
    <x v="0"/>
    <n v="0"/>
  </r>
  <r>
    <x v="19"/>
    <x v="0"/>
    <n v="1"/>
    <n v="1"/>
    <x v="0"/>
    <m/>
    <d v="2015-06-06T00:00:00"/>
    <x v="0"/>
    <n v="0"/>
  </r>
  <r>
    <x v="19"/>
    <x v="0"/>
    <n v="1"/>
    <n v="1"/>
    <x v="0"/>
    <n v="101.2"/>
    <d v="2015-06-06T00:00:00"/>
    <x v="258"/>
    <n v="901"/>
  </r>
  <r>
    <x v="19"/>
    <x v="0"/>
    <n v="2"/>
    <n v="1"/>
    <x v="0"/>
    <n v="91.666666666666671"/>
    <d v="2015-06-06T00:00:00"/>
    <x v="261"/>
    <n v="2104"/>
  </r>
  <r>
    <x v="19"/>
    <x v="0"/>
    <n v="3"/>
    <n v="1"/>
    <x v="0"/>
    <n v="83.333333333333329"/>
    <d v="2015-06-06T00:00:00"/>
    <x v="160"/>
    <n v="1259"/>
  </r>
  <r>
    <x v="19"/>
    <x v="0"/>
    <n v="3"/>
    <n v="1"/>
    <x v="0"/>
    <n v="83.333333333333329"/>
    <d v="2015-06-06T00:00:00"/>
    <x v="257"/>
    <n v="2107"/>
  </r>
  <r>
    <x v="19"/>
    <x v="0"/>
    <n v="6"/>
    <n v="1"/>
    <x v="0"/>
    <n v="58.333333333333329"/>
    <d v="2015-06-06T00:00:00"/>
    <x v="267"/>
    <n v="1329"/>
  </r>
  <r>
    <x v="19"/>
    <x v="1"/>
    <n v="1"/>
    <n v="2"/>
    <x v="1"/>
    <m/>
    <d v="2015-06-06T00:00:00"/>
    <x v="0"/>
    <n v="0"/>
  </r>
  <r>
    <x v="19"/>
    <x v="1"/>
    <n v="1"/>
    <n v="2"/>
    <x v="1"/>
    <n v="100.2"/>
    <d v="2015-06-06T00:00:00"/>
    <x v="292"/>
    <n v="1181"/>
  </r>
  <r>
    <x v="19"/>
    <x v="1"/>
    <n v="2"/>
    <n v="2"/>
    <x v="1"/>
    <n v="50"/>
    <d v="2015-06-06T00:00:00"/>
    <x v="263"/>
    <n v="995"/>
  </r>
  <r>
    <x v="19"/>
    <x v="2"/>
    <n v="1"/>
    <n v="3"/>
    <x v="2"/>
    <m/>
    <d v="2015-06-06T00:00:00"/>
    <x v="0"/>
    <n v="0"/>
  </r>
  <r>
    <x v="19"/>
    <x v="2"/>
    <n v="1"/>
    <n v="3"/>
    <x v="2"/>
    <n v="100.2"/>
    <d v="2015-06-06T00:00:00"/>
    <x v="201"/>
    <n v="1590"/>
  </r>
  <r>
    <x v="19"/>
    <x v="2"/>
    <n v="2"/>
    <n v="3"/>
    <x v="2"/>
    <n v="50"/>
    <d v="2015-06-06T00:00:00"/>
    <x v="264"/>
    <n v="2081"/>
  </r>
  <r>
    <x v="19"/>
    <x v="3"/>
    <n v="1"/>
    <n v="6"/>
    <x v="3"/>
    <m/>
    <d v="2015-06-06T00:00:00"/>
    <x v="0"/>
    <n v="0"/>
  </r>
  <r>
    <x v="19"/>
    <x v="3"/>
    <n v="1"/>
    <n v="6"/>
    <x v="3"/>
    <n v="100.1"/>
    <d v="2015-06-06T00:00:00"/>
    <x v="205"/>
    <n v="1198"/>
  </r>
  <r>
    <x v="19"/>
    <x v="4"/>
    <n v="1"/>
    <n v="10"/>
    <x v="4"/>
    <m/>
    <d v="2015-06-06T00:00:00"/>
    <x v="0"/>
    <n v="0"/>
  </r>
  <r>
    <x v="19"/>
    <x v="5"/>
    <n v="1"/>
    <n v="11"/>
    <x v="5"/>
    <m/>
    <d v="2015-06-06T00:00:00"/>
    <x v="0"/>
    <n v="0"/>
  </r>
  <r>
    <x v="19"/>
    <x v="5"/>
    <n v="1"/>
    <n v="11"/>
    <x v="5"/>
    <n v="101.6"/>
    <d v="2015-06-06T00:00:00"/>
    <x v="151"/>
    <n v="1133"/>
  </r>
  <r>
    <x v="19"/>
    <x v="5"/>
    <n v="2"/>
    <n v="11"/>
    <x v="5"/>
    <n v="93.75"/>
    <d v="2015-06-06T00:00:00"/>
    <x v="281"/>
    <n v="2114"/>
  </r>
  <r>
    <x v="19"/>
    <x v="6"/>
    <n v="1"/>
    <n v="12"/>
    <x v="6"/>
    <m/>
    <d v="2015-06-06T00:00:00"/>
    <x v="0"/>
    <n v="0"/>
  </r>
  <r>
    <x v="19"/>
    <x v="7"/>
    <n v="1"/>
    <n v="13"/>
    <x v="7"/>
    <m/>
    <d v="2015-06-06T00:00:00"/>
    <x v="0"/>
    <n v="0"/>
  </r>
  <r>
    <x v="19"/>
    <x v="8"/>
    <n v="1"/>
    <n v="14"/>
    <x v="8"/>
    <m/>
    <d v="2015-06-06T00:00:00"/>
    <x v="0"/>
    <n v="0"/>
  </r>
  <r>
    <x v="19"/>
    <x v="9"/>
    <n v="1"/>
    <n v="17"/>
    <x v="9"/>
    <m/>
    <d v="2015-06-06T00:00:00"/>
    <x v="0"/>
    <n v="0"/>
  </r>
  <r>
    <x v="19"/>
    <x v="9"/>
    <n v="1"/>
    <n v="17"/>
    <x v="9"/>
    <n v="100.3"/>
    <d v="2015-06-06T00:00:00"/>
    <x v="206"/>
    <n v="957"/>
  </r>
  <r>
    <x v="19"/>
    <x v="9"/>
    <n v="2"/>
    <n v="17"/>
    <x v="9"/>
    <n v="66.666666666666657"/>
    <d v="2015-06-06T00:00:00"/>
    <x v="293"/>
    <n v="1663"/>
  </r>
  <r>
    <x v="19"/>
    <x v="10"/>
    <n v="1"/>
    <n v="18"/>
    <x v="10"/>
    <m/>
    <d v="2015-06-06T00:00:00"/>
    <x v="0"/>
    <n v="0"/>
  </r>
  <r>
    <x v="19"/>
    <x v="11"/>
    <n v="1"/>
    <n v="22"/>
    <x v="11"/>
    <m/>
    <d v="2015-06-06T00:00:00"/>
    <x v="0"/>
    <n v="0"/>
  </r>
  <r>
    <x v="20"/>
    <x v="0"/>
    <n v="1"/>
    <n v="1"/>
    <x v="0"/>
    <m/>
    <d v="2015-06-06T00:00:00"/>
    <x v="0"/>
    <n v="0"/>
  </r>
  <r>
    <x v="20"/>
    <x v="0"/>
    <n v="3"/>
    <n v="1"/>
    <x v="0"/>
    <n v="91.666666666666671"/>
    <d v="2015-06-06T00:00:00"/>
    <x v="286"/>
    <n v="1430"/>
  </r>
  <r>
    <x v="20"/>
    <x v="0"/>
    <n v="5"/>
    <n v="1"/>
    <x v="0"/>
    <n v="83.333333333333329"/>
    <d v="2015-06-06T00:00:00"/>
    <x v="64"/>
    <n v="248"/>
  </r>
  <r>
    <x v="20"/>
    <x v="0"/>
    <n v="7"/>
    <n v="1"/>
    <x v="0"/>
    <n v="75"/>
    <d v="2015-06-06T00:00:00"/>
    <x v="222"/>
    <n v="1477"/>
  </r>
  <r>
    <x v="20"/>
    <x v="0"/>
    <n v="7"/>
    <n v="1"/>
    <x v="0"/>
    <n v="75"/>
    <d v="2015-06-06T00:00:00"/>
    <x v="108"/>
    <n v="1726"/>
  </r>
  <r>
    <x v="20"/>
    <x v="0"/>
    <n v="9"/>
    <n v="1"/>
    <x v="0"/>
    <n v="66.666666666666657"/>
    <d v="2015-06-06T00:00:00"/>
    <x v="71"/>
    <n v="1858"/>
  </r>
  <r>
    <x v="20"/>
    <x v="0"/>
    <n v="9"/>
    <n v="1"/>
    <x v="0"/>
    <n v="66.666666666666657"/>
    <d v="2015-06-06T00:00:00"/>
    <x v="170"/>
    <n v="2024"/>
  </r>
  <r>
    <x v="20"/>
    <x v="0"/>
    <n v="12"/>
    <n v="1"/>
    <x v="0"/>
    <n v="54.166666666666664"/>
    <d v="2015-06-06T00:00:00"/>
    <x v="247"/>
    <n v="1735"/>
  </r>
  <r>
    <x v="20"/>
    <x v="0"/>
    <n v="13"/>
    <n v="1"/>
    <x v="0"/>
    <n v="50"/>
    <d v="2015-06-06T00:00:00"/>
    <x v="294"/>
    <n v="1999"/>
  </r>
  <r>
    <x v="20"/>
    <x v="0"/>
    <n v="14"/>
    <n v="1"/>
    <x v="0"/>
    <n v="45.833333333333329"/>
    <d v="2015-06-06T00:00:00"/>
    <x v="67"/>
    <n v="2047"/>
  </r>
  <r>
    <x v="20"/>
    <x v="0"/>
    <n v="16"/>
    <n v="1"/>
    <x v="0"/>
    <n v="37.499999999999993"/>
    <d v="2015-06-06T00:00:00"/>
    <x v="74"/>
    <n v="1565"/>
  </r>
  <r>
    <x v="20"/>
    <x v="0"/>
    <n v="16"/>
    <n v="1"/>
    <x v="0"/>
    <n v="37.499999999999993"/>
    <d v="2015-06-06T00:00:00"/>
    <x v="6"/>
    <n v="1768"/>
  </r>
  <r>
    <x v="20"/>
    <x v="0"/>
    <n v="18"/>
    <n v="1"/>
    <x v="0"/>
    <n v="29.166666666666657"/>
    <d v="2015-06-06T00:00:00"/>
    <x v="40"/>
    <n v="151"/>
  </r>
  <r>
    <x v="20"/>
    <x v="0"/>
    <n v="20"/>
    <n v="1"/>
    <x v="0"/>
    <n v="20.833333333333329"/>
    <d v="2015-06-06T00:00:00"/>
    <x v="197"/>
    <n v="1286"/>
  </r>
  <r>
    <x v="20"/>
    <x v="0"/>
    <n v="22"/>
    <n v="1"/>
    <x v="0"/>
    <n v="12.5"/>
    <d v="2015-06-06T00:00:00"/>
    <x v="268"/>
    <n v="2102"/>
  </r>
  <r>
    <x v="20"/>
    <x v="0"/>
    <n v="23"/>
    <n v="1"/>
    <x v="0"/>
    <n v="0"/>
    <d v="2015-06-06T00:00:00"/>
    <x v="159"/>
    <n v="1356"/>
  </r>
  <r>
    <x v="20"/>
    <x v="1"/>
    <n v="1"/>
    <n v="2"/>
    <x v="1"/>
    <m/>
    <d v="2015-06-06T00:00:00"/>
    <x v="0"/>
    <n v="0"/>
  </r>
  <r>
    <x v="20"/>
    <x v="1"/>
    <n v="1"/>
    <n v="2"/>
    <x v="1"/>
    <n v="100.5"/>
    <d v="2015-06-06T00:00:00"/>
    <x v="295"/>
    <n v="1293"/>
  </r>
  <r>
    <x v="20"/>
    <x v="1"/>
    <n v="2"/>
    <n v="2"/>
    <x v="1"/>
    <n v="80"/>
    <d v="2015-06-06T00:00:00"/>
    <x v="171"/>
    <n v="747"/>
  </r>
  <r>
    <x v="20"/>
    <x v="1"/>
    <n v="3"/>
    <n v="2"/>
    <x v="1"/>
    <n v="60"/>
    <d v="2015-06-06T00:00:00"/>
    <x v="172"/>
    <n v="1411"/>
  </r>
  <r>
    <x v="20"/>
    <x v="1"/>
    <n v="4"/>
    <n v="2"/>
    <x v="1"/>
    <n v="40"/>
    <d v="2015-06-06T00:00:00"/>
    <x v="79"/>
    <n v="1534"/>
  </r>
  <r>
    <x v="20"/>
    <x v="1"/>
    <n v="5"/>
    <n v="2"/>
    <x v="1"/>
    <n v="20"/>
    <d v="2015-06-06T00:00:00"/>
    <x v="296"/>
    <n v="1122"/>
  </r>
  <r>
    <x v="20"/>
    <x v="2"/>
    <n v="1"/>
    <n v="3"/>
    <x v="2"/>
    <m/>
    <d v="2015-06-06T00:00:00"/>
    <x v="0"/>
    <n v="0"/>
  </r>
  <r>
    <x v="20"/>
    <x v="2"/>
    <n v="2"/>
    <n v="3"/>
    <x v="2"/>
    <n v="66.666666666666657"/>
    <d v="2015-06-06T00:00:00"/>
    <x v="200"/>
    <n v="257"/>
  </r>
  <r>
    <x v="20"/>
    <x v="3"/>
    <n v="1"/>
    <n v="6"/>
    <x v="3"/>
    <m/>
    <d v="2015-06-06T00:00:00"/>
    <x v="0"/>
    <n v="0"/>
  </r>
  <r>
    <x v="20"/>
    <x v="3"/>
    <n v="1"/>
    <n v="6"/>
    <x v="3"/>
    <n v="100.2"/>
    <d v="2015-06-06T00:00:00"/>
    <x v="113"/>
    <n v="1978"/>
  </r>
  <r>
    <x v="20"/>
    <x v="3"/>
    <n v="2"/>
    <n v="6"/>
    <x v="3"/>
    <n v="50"/>
    <d v="2015-06-06T00:00:00"/>
    <x v="80"/>
    <n v="1867"/>
  </r>
  <r>
    <x v="20"/>
    <x v="4"/>
    <n v="1"/>
    <n v="10"/>
    <x v="4"/>
    <m/>
    <d v="2015-06-06T00:00:00"/>
    <x v="0"/>
    <n v="0"/>
  </r>
  <r>
    <x v="20"/>
    <x v="4"/>
    <n v="2"/>
    <n v="10"/>
    <x v="4"/>
    <n v="95.652173913043484"/>
    <d v="2015-06-06T00:00:00"/>
    <x v="44"/>
    <n v="1885"/>
  </r>
  <r>
    <x v="20"/>
    <x v="4"/>
    <n v="4"/>
    <n v="10"/>
    <x v="4"/>
    <n v="86.956521739130437"/>
    <d v="2015-06-06T00:00:00"/>
    <x v="92"/>
    <n v="2021"/>
  </r>
  <r>
    <x v="20"/>
    <x v="4"/>
    <n v="4"/>
    <n v="10"/>
    <x v="4"/>
    <n v="86.956521739130437"/>
    <d v="2015-06-06T00:00:00"/>
    <x v="249"/>
    <n v="2054"/>
  </r>
  <r>
    <x v="20"/>
    <x v="4"/>
    <n v="6"/>
    <n v="10"/>
    <x v="4"/>
    <n v="78.260869565217391"/>
    <d v="2015-06-06T00:00:00"/>
    <x v="82"/>
    <n v="1815"/>
  </r>
  <r>
    <x v="20"/>
    <x v="4"/>
    <n v="7"/>
    <n v="10"/>
    <x v="4"/>
    <n v="73.913043478260875"/>
    <d v="2015-06-06T00:00:00"/>
    <x v="173"/>
    <n v="2080"/>
  </r>
  <r>
    <x v="20"/>
    <x v="4"/>
    <n v="8"/>
    <n v="10"/>
    <x v="4"/>
    <n v="69.565217391304344"/>
    <d v="2015-06-06T00:00:00"/>
    <x v="175"/>
    <n v="2057"/>
  </r>
  <r>
    <x v="20"/>
    <x v="4"/>
    <n v="10"/>
    <n v="10"/>
    <x v="4"/>
    <n v="60.869565217391305"/>
    <d v="2015-06-06T00:00:00"/>
    <x v="269"/>
    <n v="2096"/>
  </r>
  <r>
    <x v="20"/>
    <x v="4"/>
    <n v="11"/>
    <n v="10"/>
    <x v="4"/>
    <n v="56.521739130434781"/>
    <d v="2015-06-06T00:00:00"/>
    <x v="85"/>
    <n v="1965"/>
  </r>
  <r>
    <x v="20"/>
    <x v="4"/>
    <n v="13"/>
    <n v="10"/>
    <x v="4"/>
    <n v="47.826086956521742"/>
    <d v="2015-06-06T00:00:00"/>
    <x v="94"/>
    <n v="1710"/>
  </r>
  <r>
    <x v="20"/>
    <x v="4"/>
    <n v="15"/>
    <n v="10"/>
    <x v="4"/>
    <n v="39.130434782608702"/>
    <d v="2015-06-06T00:00:00"/>
    <x v="245"/>
    <n v="1910"/>
  </r>
  <r>
    <x v="20"/>
    <x v="4"/>
    <n v="17"/>
    <n v="10"/>
    <x v="4"/>
    <n v="30.434782608695656"/>
    <d v="2015-06-06T00:00:00"/>
    <x v="125"/>
    <n v="1677"/>
  </r>
  <r>
    <x v="20"/>
    <x v="4"/>
    <n v="17"/>
    <n v="10"/>
    <x v="4"/>
    <n v="30.434782608695656"/>
    <d v="2015-06-06T00:00:00"/>
    <x v="95"/>
    <n v="1696"/>
  </r>
  <r>
    <x v="20"/>
    <x v="4"/>
    <n v="19"/>
    <n v="10"/>
    <x v="4"/>
    <n v="21.739130434782609"/>
    <d v="2015-06-06T00:00:00"/>
    <x v="250"/>
    <n v="1781"/>
  </r>
  <r>
    <x v="20"/>
    <x v="4"/>
    <n v="20"/>
    <n v="10"/>
    <x v="4"/>
    <n v="17.391304347826093"/>
    <d v="2015-06-06T00:00:00"/>
    <x v="89"/>
    <n v="767"/>
  </r>
  <r>
    <x v="20"/>
    <x v="4"/>
    <n v="21"/>
    <n v="10"/>
    <x v="4"/>
    <n v="13.043478260869563"/>
    <d v="2015-06-06T00:00:00"/>
    <x v="120"/>
    <n v="1919"/>
  </r>
  <r>
    <x v="20"/>
    <x v="5"/>
    <n v="1"/>
    <n v="11"/>
    <x v="5"/>
    <m/>
    <d v="2015-06-06T00:00:00"/>
    <x v="0"/>
    <n v="0"/>
  </r>
  <r>
    <x v="20"/>
    <x v="5"/>
    <n v="1"/>
    <n v="11"/>
    <x v="5"/>
    <n v="101.7"/>
    <d v="2015-06-06T00:00:00"/>
    <x v="59"/>
    <n v="2012"/>
  </r>
  <r>
    <x v="20"/>
    <x v="5"/>
    <n v="3"/>
    <n v="11"/>
    <x v="5"/>
    <n v="88.235294117647058"/>
    <d v="2015-06-06T00:00:00"/>
    <x v="288"/>
    <n v="1981"/>
  </r>
  <r>
    <x v="20"/>
    <x v="5"/>
    <n v="6"/>
    <n v="11"/>
    <x v="5"/>
    <n v="70.588235294117652"/>
    <d v="2015-06-06T00:00:00"/>
    <x v="163"/>
    <n v="2092"/>
  </r>
  <r>
    <x v="20"/>
    <x v="5"/>
    <n v="7"/>
    <n v="11"/>
    <x v="5"/>
    <n v="64.705882352941174"/>
    <d v="2015-06-06T00:00:00"/>
    <x v="127"/>
    <n v="1719"/>
  </r>
  <r>
    <x v="20"/>
    <x v="5"/>
    <n v="9"/>
    <n v="11"/>
    <x v="5"/>
    <n v="52.941176470588232"/>
    <d v="2015-06-06T00:00:00"/>
    <x v="235"/>
    <n v="1995"/>
  </r>
  <r>
    <x v="20"/>
    <x v="5"/>
    <n v="10"/>
    <n v="11"/>
    <x v="5"/>
    <n v="47.058823529411761"/>
    <d v="2015-06-06T00:00:00"/>
    <x v="99"/>
    <n v="1925"/>
  </r>
  <r>
    <x v="20"/>
    <x v="5"/>
    <n v="13"/>
    <n v="11"/>
    <x v="5"/>
    <n v="29.411764705882348"/>
    <d v="2015-06-06T00:00:00"/>
    <x v="297"/>
    <n v="2093"/>
  </r>
  <r>
    <x v="20"/>
    <x v="5"/>
    <n v="14"/>
    <n v="11"/>
    <x v="5"/>
    <n v="23.529411764705884"/>
    <d v="2015-06-06T00:00:00"/>
    <x v="246"/>
    <n v="2109"/>
  </r>
  <r>
    <x v="20"/>
    <x v="5"/>
    <n v="15"/>
    <n v="11"/>
    <x v="5"/>
    <n v="17.647058823529406"/>
    <d v="2015-06-06T00:00:00"/>
    <x v="32"/>
    <n v="2018"/>
  </r>
  <r>
    <x v="20"/>
    <x v="5"/>
    <n v="17"/>
    <n v="11"/>
    <x v="5"/>
    <n v="5.8823529411764639"/>
    <d v="2015-06-06T00:00:00"/>
    <x v="30"/>
    <n v="1940"/>
  </r>
  <r>
    <x v="20"/>
    <x v="6"/>
    <n v="1"/>
    <n v="12"/>
    <x v="6"/>
    <m/>
    <d v="2015-06-06T00:00:00"/>
    <x v="0"/>
    <n v="0"/>
  </r>
  <r>
    <x v="20"/>
    <x v="6"/>
    <n v="1"/>
    <n v="12"/>
    <x v="6"/>
    <n v="101.3"/>
    <d v="2015-06-06T00:00:00"/>
    <x v="274"/>
    <n v="2038"/>
  </r>
  <r>
    <x v="20"/>
    <x v="6"/>
    <n v="4"/>
    <n v="12"/>
    <x v="6"/>
    <n v="76.92307692307692"/>
    <d v="2015-06-06T00:00:00"/>
    <x v="101"/>
    <n v="2001"/>
  </r>
  <r>
    <x v="20"/>
    <x v="6"/>
    <n v="6"/>
    <n v="12"/>
    <x v="6"/>
    <n v="61.53846153846154"/>
    <d v="2015-06-06T00:00:00"/>
    <x v="100"/>
    <n v="1926"/>
  </r>
  <r>
    <x v="20"/>
    <x v="6"/>
    <n v="8"/>
    <n v="12"/>
    <x v="6"/>
    <n v="46.153846153846153"/>
    <d v="2015-06-06T00:00:00"/>
    <x v="273"/>
    <n v="2091"/>
  </r>
  <r>
    <x v="20"/>
    <x v="6"/>
    <n v="13"/>
    <n v="12"/>
    <x v="6"/>
    <n v="7.6923076923076934"/>
    <d v="2015-06-06T00:00:00"/>
    <x v="275"/>
    <n v="1987"/>
  </r>
  <r>
    <x v="20"/>
    <x v="7"/>
    <n v="1"/>
    <n v="13"/>
    <x v="7"/>
    <m/>
    <d v="2015-06-06T00:00:00"/>
    <x v="0"/>
    <n v="0"/>
  </r>
  <r>
    <x v="20"/>
    <x v="7"/>
    <n v="1"/>
    <n v="13"/>
    <x v="7"/>
    <n v="100.6"/>
    <d v="2015-06-06T00:00:00"/>
    <x v="189"/>
    <n v="429"/>
  </r>
  <r>
    <x v="20"/>
    <x v="7"/>
    <n v="3"/>
    <n v="13"/>
    <x v="7"/>
    <n v="66.666666666666657"/>
    <d v="2015-06-06T00:00:00"/>
    <x v="103"/>
    <n v="1862"/>
  </r>
  <r>
    <x v="20"/>
    <x v="8"/>
    <n v="1"/>
    <n v="14"/>
    <x v="8"/>
    <m/>
    <d v="2015-06-06T00:00:00"/>
    <x v="0"/>
    <n v="0"/>
  </r>
  <r>
    <x v="20"/>
    <x v="9"/>
    <n v="1"/>
    <n v="17"/>
    <x v="9"/>
    <m/>
    <d v="2015-06-06T00:00:00"/>
    <x v="0"/>
    <n v="0"/>
  </r>
  <r>
    <x v="20"/>
    <x v="9"/>
    <n v="1"/>
    <n v="17"/>
    <x v="9"/>
    <n v="100.1"/>
    <d v="2015-06-06T00:00:00"/>
    <x v="145"/>
    <n v="1997"/>
  </r>
  <r>
    <x v="20"/>
    <x v="10"/>
    <n v="1"/>
    <n v="18"/>
    <x v="10"/>
    <m/>
    <d v="2015-06-06T00:00:00"/>
    <x v="0"/>
    <n v="0"/>
  </r>
  <r>
    <x v="20"/>
    <x v="10"/>
    <n v="1"/>
    <n v="18"/>
    <x v="10"/>
    <n v="100.4"/>
    <d v="2015-06-06T00:00:00"/>
    <x v="298"/>
    <n v="2118"/>
  </r>
  <r>
    <x v="20"/>
    <x v="11"/>
    <n v="1"/>
    <n v="22"/>
    <x v="11"/>
    <m/>
    <d v="2015-06-06T00:00:00"/>
    <x v="0"/>
    <n v="0"/>
  </r>
  <r>
    <x v="21"/>
    <x v="0"/>
    <n v="1"/>
    <n v="1"/>
    <x v="0"/>
    <m/>
    <d v="2015-06-06T00:00:00"/>
    <x v="0"/>
    <n v="0"/>
  </r>
  <r>
    <x v="21"/>
    <x v="0"/>
    <n v="3"/>
    <n v="1"/>
    <x v="0"/>
    <n v="85.714285714285708"/>
    <d v="2015-06-06T00:00:00"/>
    <x v="299"/>
    <n v="313"/>
  </r>
  <r>
    <x v="21"/>
    <x v="0"/>
    <n v="11"/>
    <n v="1"/>
    <x v="0"/>
    <n v="28.571428571428569"/>
    <d v="2015-06-06T00:00:00"/>
    <x v="216"/>
    <n v="1895"/>
  </r>
  <r>
    <x v="21"/>
    <x v="1"/>
    <n v="1"/>
    <n v="2"/>
    <x v="1"/>
    <m/>
    <d v="2015-06-06T00:00:00"/>
    <x v="0"/>
    <n v="0"/>
  </r>
  <r>
    <x v="21"/>
    <x v="2"/>
    <n v="1"/>
    <n v="3"/>
    <x v="2"/>
    <m/>
    <d v="2015-06-06T00:00:00"/>
    <x v="0"/>
    <n v="0"/>
  </r>
  <r>
    <x v="21"/>
    <x v="2"/>
    <n v="2"/>
    <n v="3"/>
    <x v="2"/>
    <n v="66.666666666666657"/>
    <d v="2015-06-06T00:00:00"/>
    <x v="242"/>
    <n v="3"/>
  </r>
  <r>
    <x v="21"/>
    <x v="3"/>
    <n v="1"/>
    <n v="6"/>
    <x v="3"/>
    <m/>
    <d v="2015-06-06T00:00:00"/>
    <x v="0"/>
    <n v="0"/>
  </r>
  <r>
    <x v="21"/>
    <x v="3"/>
    <n v="2"/>
    <n v="6"/>
    <x v="3"/>
    <n v="75"/>
    <d v="2015-06-06T00:00:00"/>
    <x v="300"/>
    <n v="2058"/>
  </r>
  <r>
    <x v="21"/>
    <x v="3"/>
    <n v="4"/>
    <n v="6"/>
    <x v="3"/>
    <n v="25"/>
    <d v="2015-06-06T00:00:00"/>
    <x v="243"/>
    <n v="14"/>
  </r>
  <r>
    <x v="21"/>
    <x v="4"/>
    <n v="1"/>
    <n v="10"/>
    <x v="4"/>
    <m/>
    <d v="2015-06-06T00:00:00"/>
    <x v="0"/>
    <n v="0"/>
  </r>
  <r>
    <x v="21"/>
    <x v="4"/>
    <n v="7"/>
    <n v="10"/>
    <x v="4"/>
    <n v="64.705882352941174"/>
    <d v="2015-06-06T00:00:00"/>
    <x v="174"/>
    <n v="1416"/>
  </r>
  <r>
    <x v="21"/>
    <x v="4"/>
    <n v="9"/>
    <n v="10"/>
    <x v="4"/>
    <n v="52.941176470588232"/>
    <d v="2015-06-06T00:00:00"/>
    <x v="180"/>
    <n v="1819"/>
  </r>
  <r>
    <x v="21"/>
    <x v="4"/>
    <n v="11"/>
    <n v="10"/>
    <x v="4"/>
    <n v="41.17647058823529"/>
    <d v="2015-06-06T00:00:00"/>
    <x v="121"/>
    <n v="1683"/>
  </r>
  <r>
    <x v="21"/>
    <x v="4"/>
    <n v="13"/>
    <n v="10"/>
    <x v="4"/>
    <n v="29.411764705882348"/>
    <d v="2015-06-06T00:00:00"/>
    <x v="81"/>
    <n v="1412"/>
  </r>
  <r>
    <x v="21"/>
    <x v="5"/>
    <n v="1"/>
    <n v="11"/>
    <x v="5"/>
    <m/>
    <d v="2015-06-06T00:00:00"/>
    <x v="0"/>
    <n v="0"/>
  </r>
  <r>
    <x v="21"/>
    <x v="5"/>
    <n v="2"/>
    <n v="11"/>
    <x v="5"/>
    <n v="95.652173913043484"/>
    <d v="2015-06-06T00:00:00"/>
    <x v="135"/>
    <n v="2061"/>
  </r>
  <r>
    <x v="21"/>
    <x v="5"/>
    <n v="3"/>
    <n v="11"/>
    <x v="5"/>
    <n v="91.304347826086953"/>
    <d v="2015-06-06T00:00:00"/>
    <x v="164"/>
    <n v="2074"/>
  </r>
  <r>
    <x v="21"/>
    <x v="5"/>
    <n v="14"/>
    <n v="11"/>
    <x v="5"/>
    <n v="43.478260869565219"/>
    <d v="2015-06-06T00:00:00"/>
    <x v="136"/>
    <n v="2068"/>
  </r>
  <r>
    <x v="21"/>
    <x v="5"/>
    <n v="17"/>
    <n v="11"/>
    <x v="5"/>
    <n v="30.434782608695656"/>
    <d v="2015-06-06T00:00:00"/>
    <x v="123"/>
    <n v="1764"/>
  </r>
  <r>
    <x v="21"/>
    <x v="6"/>
    <n v="1"/>
    <n v="12"/>
    <x v="6"/>
    <m/>
    <d v="2015-06-06T00:00:00"/>
    <x v="0"/>
    <n v="0"/>
  </r>
  <r>
    <x v="21"/>
    <x v="7"/>
    <n v="1"/>
    <n v="13"/>
    <x v="7"/>
    <m/>
    <d v="2015-06-06T00:00:00"/>
    <x v="0"/>
    <n v="0"/>
  </r>
  <r>
    <x v="21"/>
    <x v="7"/>
    <n v="2"/>
    <n v="13"/>
    <x v="7"/>
    <n v="50"/>
    <d v="2015-06-06T00:00:00"/>
    <x v="188"/>
    <n v="1644"/>
  </r>
  <r>
    <x v="21"/>
    <x v="8"/>
    <n v="1"/>
    <n v="14"/>
    <x v="8"/>
    <m/>
    <d v="2015-06-06T00:00:00"/>
    <x v="0"/>
    <n v="0"/>
  </r>
  <r>
    <x v="21"/>
    <x v="8"/>
    <n v="5"/>
    <n v="14"/>
    <x v="8"/>
    <n v="20"/>
    <d v="2015-06-06T00:00:00"/>
    <x v="301"/>
    <n v="1475"/>
  </r>
  <r>
    <x v="21"/>
    <x v="9"/>
    <n v="1"/>
    <n v="17"/>
    <x v="9"/>
    <m/>
    <d v="2015-06-06T00:00:00"/>
    <x v="0"/>
    <n v="0"/>
  </r>
  <r>
    <x v="21"/>
    <x v="9"/>
    <n v="1"/>
    <n v="17"/>
    <x v="9"/>
    <n v="100.1"/>
    <d v="2015-06-06T00:00:00"/>
    <x v="144"/>
    <n v="1870"/>
  </r>
  <r>
    <x v="21"/>
    <x v="10"/>
    <n v="1"/>
    <n v="18"/>
    <x v="10"/>
    <m/>
    <d v="2015-06-06T00:00:00"/>
    <x v="0"/>
    <n v="0"/>
  </r>
  <r>
    <x v="21"/>
    <x v="10"/>
    <n v="2"/>
    <n v="18"/>
    <x v="10"/>
    <n v="50"/>
    <d v="2015-06-06T00:00:00"/>
    <x v="240"/>
    <n v="1820"/>
  </r>
  <r>
    <x v="21"/>
    <x v="11"/>
    <n v="1"/>
    <n v="22"/>
    <x v="11"/>
    <m/>
    <d v="2015-06-06T00:00:00"/>
    <x v="0"/>
    <n v="0"/>
  </r>
  <r>
    <x v="22"/>
    <x v="0"/>
    <n v="1"/>
    <n v="1"/>
    <x v="0"/>
    <m/>
    <d v="2015-06-07T00:00:00"/>
    <x v="0"/>
    <n v="0"/>
  </r>
  <r>
    <x v="22"/>
    <x v="0"/>
    <n v="1"/>
    <n v="1"/>
    <x v="0"/>
    <n v="101.2"/>
    <d v="2015-06-07T00:00:00"/>
    <x v="224"/>
    <n v="456"/>
  </r>
  <r>
    <x v="22"/>
    <x v="0"/>
    <n v="2"/>
    <n v="1"/>
    <x v="0"/>
    <n v="91.666666666666671"/>
    <d v="2015-06-07T00:00:00"/>
    <x v="111"/>
    <n v="520"/>
  </r>
  <r>
    <x v="22"/>
    <x v="0"/>
    <n v="8"/>
    <n v="1"/>
    <x v="0"/>
    <n v="41.666666666666664"/>
    <d v="2015-06-07T00:00:00"/>
    <x v="73"/>
    <n v="495"/>
  </r>
  <r>
    <x v="22"/>
    <x v="0"/>
    <n v="11"/>
    <n v="1"/>
    <x v="0"/>
    <n v="16.666666666666657"/>
    <d v="2015-06-07T00:00:00"/>
    <x v="110"/>
    <n v="1678"/>
  </r>
  <r>
    <x v="22"/>
    <x v="1"/>
    <n v="1"/>
    <n v="2"/>
    <x v="1"/>
    <m/>
    <d v="2015-06-07T00:00:00"/>
    <x v="0"/>
    <n v="0"/>
  </r>
  <r>
    <x v="22"/>
    <x v="2"/>
    <n v="1"/>
    <n v="3"/>
    <x v="2"/>
    <m/>
    <d v="2015-06-07T00:00:00"/>
    <x v="0"/>
    <n v="0"/>
  </r>
  <r>
    <x v="22"/>
    <x v="3"/>
    <n v="1"/>
    <n v="6"/>
    <x v="3"/>
    <m/>
    <d v="2015-06-07T00:00:00"/>
    <x v="0"/>
    <n v="0"/>
  </r>
  <r>
    <x v="22"/>
    <x v="4"/>
    <n v="1"/>
    <n v="10"/>
    <x v="4"/>
    <m/>
    <d v="2015-06-07T00:00:00"/>
    <x v="0"/>
    <n v="0"/>
  </r>
  <r>
    <x v="22"/>
    <x v="4"/>
    <n v="3"/>
    <n v="10"/>
    <x v="4"/>
    <n v="87.5"/>
    <d v="2015-06-07T00:00:00"/>
    <x v="271"/>
    <n v="784"/>
  </r>
  <r>
    <x v="22"/>
    <x v="4"/>
    <n v="5"/>
    <n v="10"/>
    <x v="4"/>
    <n v="75"/>
    <d v="2015-06-07T00:00:00"/>
    <x v="115"/>
    <n v="1756"/>
  </r>
  <r>
    <x v="22"/>
    <x v="4"/>
    <n v="16"/>
    <n v="10"/>
    <x v="4"/>
    <n v="9.9999999999999995E-7"/>
    <d v="2015-06-07T00:00:00"/>
    <x v="90"/>
    <n v="2120"/>
  </r>
  <r>
    <x v="22"/>
    <x v="5"/>
    <n v="1"/>
    <n v="11"/>
    <x v="5"/>
    <m/>
    <d v="2015-06-07T00:00:00"/>
    <x v="0"/>
    <n v="0"/>
  </r>
  <r>
    <x v="22"/>
    <x v="5"/>
    <n v="4"/>
    <n v="11"/>
    <x v="5"/>
    <n v="88"/>
    <d v="2015-06-07T00:00:00"/>
    <x v="134"/>
    <n v="2032"/>
  </r>
  <r>
    <x v="22"/>
    <x v="5"/>
    <n v="9"/>
    <n v="11"/>
    <x v="5"/>
    <n v="68"/>
    <d v="2015-06-07T00:00:00"/>
    <x v="131"/>
    <n v="2031"/>
  </r>
  <r>
    <x v="22"/>
    <x v="5"/>
    <n v="12"/>
    <n v="11"/>
    <x v="5"/>
    <n v="56"/>
    <d v="2015-06-07T00:00:00"/>
    <x v="105"/>
    <n v="1998"/>
  </r>
  <r>
    <x v="22"/>
    <x v="5"/>
    <n v="15"/>
    <n v="11"/>
    <x v="5"/>
    <n v="44"/>
    <d v="2015-06-07T00:00:00"/>
    <x v="302"/>
    <n v="2116"/>
  </r>
  <r>
    <x v="22"/>
    <x v="5"/>
    <n v="16"/>
    <n v="11"/>
    <x v="5"/>
    <n v="40"/>
    <d v="2015-06-07T00:00:00"/>
    <x v="151"/>
    <n v="1133"/>
  </r>
  <r>
    <x v="22"/>
    <x v="5"/>
    <n v="16"/>
    <n v="11"/>
    <x v="5"/>
    <n v="40"/>
    <d v="2015-06-07T00:00:00"/>
    <x v="234"/>
    <n v="1945"/>
  </r>
  <r>
    <x v="22"/>
    <x v="5"/>
    <n v="18"/>
    <n v="11"/>
    <x v="5"/>
    <n v="32"/>
    <d v="2015-06-07T00:00:00"/>
    <x v="303"/>
    <n v="2111"/>
  </r>
  <r>
    <x v="22"/>
    <x v="5"/>
    <n v="20"/>
    <n v="11"/>
    <x v="5"/>
    <n v="24"/>
    <d v="2015-06-07T00:00:00"/>
    <x v="130"/>
    <n v="2028"/>
  </r>
  <r>
    <x v="22"/>
    <x v="5"/>
    <n v="24"/>
    <n v="11"/>
    <x v="5"/>
    <n v="9.9999999999999995E-7"/>
    <d v="2015-06-07T00:00:00"/>
    <x v="304"/>
    <n v="1074"/>
  </r>
  <r>
    <x v="22"/>
    <x v="5"/>
    <n v="24"/>
    <n v="11"/>
    <x v="5"/>
    <n v="9.9999999999999995E-7"/>
    <d v="2015-06-07T00:00:00"/>
    <x v="132"/>
    <n v="2048"/>
  </r>
  <r>
    <x v="22"/>
    <x v="6"/>
    <n v="1"/>
    <n v="12"/>
    <x v="6"/>
    <m/>
    <d v="2015-06-07T00:00:00"/>
    <x v="0"/>
    <n v="0"/>
  </r>
  <r>
    <x v="22"/>
    <x v="7"/>
    <n v="1"/>
    <n v="13"/>
    <x v="7"/>
    <m/>
    <d v="2015-06-07T00:00:00"/>
    <x v="0"/>
    <n v="0"/>
  </r>
  <r>
    <x v="22"/>
    <x v="7"/>
    <n v="1"/>
    <n v="13"/>
    <x v="7"/>
    <n v="100.4"/>
    <d v="2015-06-07T00:00:00"/>
    <x v="189"/>
    <n v="429"/>
  </r>
  <r>
    <x v="22"/>
    <x v="8"/>
    <n v="1"/>
    <n v="14"/>
    <x v="8"/>
    <m/>
    <d v="2015-06-07T00:00:00"/>
    <x v="0"/>
    <n v="0"/>
  </r>
  <r>
    <x v="22"/>
    <x v="8"/>
    <n v="1"/>
    <n v="14"/>
    <x v="8"/>
    <n v="100.1"/>
    <d v="2015-06-07T00:00:00"/>
    <x v="305"/>
    <n v="2115"/>
  </r>
  <r>
    <x v="22"/>
    <x v="9"/>
    <n v="1"/>
    <n v="17"/>
    <x v="9"/>
    <m/>
    <d v="2015-06-07T00:00:00"/>
    <x v="0"/>
    <n v="0"/>
  </r>
  <r>
    <x v="22"/>
    <x v="10"/>
    <n v="1"/>
    <n v="18"/>
    <x v="10"/>
    <m/>
    <d v="2015-06-07T00:00:00"/>
    <x v="0"/>
    <n v="0"/>
  </r>
  <r>
    <x v="22"/>
    <x v="10"/>
    <n v="1"/>
    <n v="18"/>
    <x v="10"/>
    <n v="100.5"/>
    <d v="2015-06-07T00:00:00"/>
    <x v="107"/>
    <n v="2127"/>
  </r>
  <r>
    <x v="22"/>
    <x v="11"/>
    <n v="1"/>
    <n v="22"/>
    <x v="11"/>
    <m/>
    <d v="2015-06-07T00:00:00"/>
    <x v="0"/>
    <n v="0"/>
  </r>
  <r>
    <x v="23"/>
    <x v="0"/>
    <n v="1"/>
    <n v="1"/>
    <x v="0"/>
    <m/>
    <d v="2015-06-20T00:00:00"/>
    <x v="0"/>
    <n v="0"/>
  </r>
  <r>
    <x v="23"/>
    <x v="0"/>
    <n v="3"/>
    <n v="1"/>
    <x v="0"/>
    <n v="90.476190476190482"/>
    <d v="2015-06-20T00:00:00"/>
    <x v="2"/>
    <n v="698"/>
  </r>
  <r>
    <x v="23"/>
    <x v="0"/>
    <n v="5"/>
    <n v="1"/>
    <x v="0"/>
    <n v="80.952380952380949"/>
    <d v="2015-06-20T00:00:00"/>
    <x v="5"/>
    <n v="1369"/>
  </r>
  <r>
    <x v="23"/>
    <x v="0"/>
    <n v="8"/>
    <n v="1"/>
    <x v="0"/>
    <n v="66.666666666666657"/>
    <d v="2015-06-20T00:00:00"/>
    <x v="17"/>
    <n v="1779"/>
  </r>
  <r>
    <x v="23"/>
    <x v="0"/>
    <n v="11"/>
    <n v="1"/>
    <x v="0"/>
    <n v="52.38095238095238"/>
    <d v="2015-06-20T00:00:00"/>
    <x v="3"/>
    <n v="1086"/>
  </r>
  <r>
    <x v="23"/>
    <x v="1"/>
    <n v="1"/>
    <n v="2"/>
    <x v="1"/>
    <m/>
    <d v="2015-06-20T00:00:00"/>
    <x v="0"/>
    <n v="0"/>
  </r>
  <r>
    <x v="23"/>
    <x v="1"/>
    <n v="1"/>
    <n v="2"/>
    <x v="1"/>
    <n v="100.1"/>
    <d v="2015-06-20T00:00:00"/>
    <x v="8"/>
    <n v="664"/>
  </r>
  <r>
    <x v="23"/>
    <x v="2"/>
    <n v="1"/>
    <n v="3"/>
    <x v="2"/>
    <m/>
    <d v="2015-06-20T00:00:00"/>
    <x v="0"/>
    <n v="0"/>
  </r>
  <r>
    <x v="23"/>
    <x v="2"/>
    <n v="1"/>
    <n v="3"/>
    <x v="2"/>
    <n v="100.7"/>
    <d v="2015-06-20T00:00:00"/>
    <x v="291"/>
    <n v="732"/>
  </r>
  <r>
    <x v="23"/>
    <x v="2"/>
    <n v="4"/>
    <n v="3"/>
    <x v="2"/>
    <n v="57.142857142857139"/>
    <d v="2015-06-20T00:00:00"/>
    <x v="12"/>
    <n v="1848"/>
  </r>
  <r>
    <x v="23"/>
    <x v="3"/>
    <n v="1"/>
    <n v="6"/>
    <x v="3"/>
    <m/>
    <d v="2015-06-20T00:00:00"/>
    <x v="0"/>
    <n v="0"/>
  </r>
  <r>
    <x v="23"/>
    <x v="4"/>
    <n v="1"/>
    <n v="10"/>
    <x v="4"/>
    <m/>
    <d v="2015-06-20T00:00:00"/>
    <x v="0"/>
    <n v="0"/>
  </r>
  <r>
    <x v="23"/>
    <x v="4"/>
    <n v="1"/>
    <n v="10"/>
    <x v="4"/>
    <n v="101.1"/>
    <d v="2015-06-20T00:00:00"/>
    <x v="56"/>
    <n v="2015"/>
  </r>
  <r>
    <x v="23"/>
    <x v="4"/>
    <n v="11"/>
    <n v="10"/>
    <x v="4"/>
    <n v="9.0909090909090793"/>
    <d v="2015-06-20T00:00:00"/>
    <x v="23"/>
    <n v="1823"/>
  </r>
  <r>
    <x v="23"/>
    <x v="5"/>
    <n v="1"/>
    <n v="11"/>
    <x v="5"/>
    <m/>
    <d v="2015-06-20T00:00:00"/>
    <x v="0"/>
    <n v="0"/>
  </r>
  <r>
    <x v="23"/>
    <x v="5"/>
    <n v="2"/>
    <n v="11"/>
    <x v="5"/>
    <n v="94.73684210526315"/>
    <d v="2015-06-20T00:00:00"/>
    <x v="59"/>
    <n v="2012"/>
  </r>
  <r>
    <x v="23"/>
    <x v="5"/>
    <n v="6"/>
    <n v="11"/>
    <x v="5"/>
    <n v="73.68421052631578"/>
    <d v="2015-06-20T00:00:00"/>
    <x v="32"/>
    <n v="2018"/>
  </r>
  <r>
    <x v="23"/>
    <x v="5"/>
    <n v="8"/>
    <n v="11"/>
    <x v="5"/>
    <n v="63.157894736842103"/>
    <d v="2015-06-20T00:00:00"/>
    <x v="58"/>
    <n v="2082"/>
  </r>
  <r>
    <x v="23"/>
    <x v="5"/>
    <n v="10"/>
    <n v="11"/>
    <x v="5"/>
    <n v="52.631578947368418"/>
    <d v="2015-06-20T00:00:00"/>
    <x v="26"/>
    <n v="1899"/>
  </r>
  <r>
    <x v="23"/>
    <x v="5"/>
    <n v="16"/>
    <n v="11"/>
    <x v="5"/>
    <n v="21.05263157894737"/>
    <d v="2015-06-20T00:00:00"/>
    <x v="60"/>
    <n v="2076"/>
  </r>
  <r>
    <x v="23"/>
    <x v="6"/>
    <n v="1"/>
    <n v="12"/>
    <x v="6"/>
    <m/>
    <d v="2015-06-20T00:00:00"/>
    <x v="0"/>
    <n v="0"/>
  </r>
  <r>
    <x v="23"/>
    <x v="6"/>
    <n v="3"/>
    <n v="12"/>
    <x v="6"/>
    <n v="86.666666666666671"/>
    <d v="2015-06-20T00:00:00"/>
    <x v="61"/>
    <n v="2079"/>
  </r>
  <r>
    <x v="23"/>
    <x v="6"/>
    <n v="7"/>
    <n v="12"/>
    <x v="6"/>
    <n v="60"/>
    <d v="2015-06-20T00:00:00"/>
    <x v="34"/>
    <n v="1760"/>
  </r>
  <r>
    <x v="23"/>
    <x v="6"/>
    <n v="11"/>
    <n v="12"/>
    <x v="6"/>
    <n v="33.333333333333329"/>
    <d v="2015-06-20T00:00:00"/>
    <x v="54"/>
    <n v="1061"/>
  </r>
  <r>
    <x v="23"/>
    <x v="7"/>
    <n v="1"/>
    <n v="13"/>
    <x v="7"/>
    <m/>
    <d v="2015-06-20T00:00:00"/>
    <x v="0"/>
    <n v="0"/>
  </r>
  <r>
    <x v="23"/>
    <x v="7"/>
    <n v="2"/>
    <n v="13"/>
    <x v="7"/>
    <n v="66.666666666666657"/>
    <d v="2015-06-20T00:00:00"/>
    <x v="35"/>
    <n v="1527"/>
  </r>
  <r>
    <x v="23"/>
    <x v="8"/>
    <n v="1"/>
    <n v="14"/>
    <x v="8"/>
    <m/>
    <d v="2015-06-20T00:00:00"/>
    <x v="0"/>
    <n v="0"/>
  </r>
  <r>
    <x v="23"/>
    <x v="9"/>
    <n v="1"/>
    <n v="17"/>
    <x v="9"/>
    <m/>
    <d v="2015-06-20T00:00:00"/>
    <x v="0"/>
    <n v="0"/>
  </r>
  <r>
    <x v="23"/>
    <x v="10"/>
    <n v="1"/>
    <n v="18"/>
    <x v="10"/>
    <m/>
    <d v="2015-06-20T00:00:00"/>
    <x v="0"/>
    <n v="0"/>
  </r>
  <r>
    <x v="23"/>
    <x v="11"/>
    <n v="1"/>
    <n v="22"/>
    <x v="11"/>
    <m/>
    <d v="2015-06-20T00:00:00"/>
    <x v="0"/>
    <n v="0"/>
  </r>
  <r>
    <x v="24"/>
    <x v="0"/>
    <n v="1"/>
    <n v="1"/>
    <x v="0"/>
    <m/>
    <d v="2015-06-20T00:00:00"/>
    <x v="0"/>
    <n v="0"/>
  </r>
  <r>
    <x v="24"/>
    <x v="0"/>
    <n v="2"/>
    <n v="1"/>
    <x v="0"/>
    <n v="91.666666666666671"/>
    <d v="2015-06-20T00:00:00"/>
    <x v="69"/>
    <n v="1632"/>
  </r>
  <r>
    <x v="24"/>
    <x v="0"/>
    <n v="4"/>
    <n v="1"/>
    <x v="0"/>
    <n v="75"/>
    <d v="2015-06-20T00:00:00"/>
    <x v="6"/>
    <n v="1768"/>
  </r>
  <r>
    <x v="24"/>
    <x v="0"/>
    <n v="8"/>
    <n v="1"/>
    <x v="0"/>
    <n v="41.666666666666664"/>
    <d v="2015-06-20T00:00:00"/>
    <x v="217"/>
    <n v="264"/>
  </r>
  <r>
    <x v="24"/>
    <x v="0"/>
    <n v="8"/>
    <n v="1"/>
    <x v="0"/>
    <n v="41.666666666666664"/>
    <d v="2015-06-20T00:00:00"/>
    <x v="73"/>
    <n v="495"/>
  </r>
  <r>
    <x v="24"/>
    <x v="0"/>
    <n v="10"/>
    <n v="1"/>
    <x v="0"/>
    <n v="25"/>
    <d v="2015-06-20T00:00:00"/>
    <x v="109"/>
    <n v="1742"/>
  </r>
  <r>
    <x v="24"/>
    <x v="0"/>
    <n v="11"/>
    <n v="1"/>
    <x v="0"/>
    <n v="16.666666666666657"/>
    <d v="2015-06-20T00:00:00"/>
    <x v="110"/>
    <n v="1678"/>
  </r>
  <r>
    <x v="24"/>
    <x v="0"/>
    <n v="12"/>
    <n v="1"/>
    <x v="0"/>
    <n v="8.3333333333333286"/>
    <d v="2015-06-20T00:00:00"/>
    <x v="306"/>
    <n v="1900"/>
  </r>
  <r>
    <x v="24"/>
    <x v="1"/>
    <n v="1"/>
    <n v="2"/>
    <x v="1"/>
    <m/>
    <d v="2015-06-20T00:00:00"/>
    <x v="0"/>
    <n v="0"/>
  </r>
  <r>
    <x v="24"/>
    <x v="1"/>
    <n v="1"/>
    <n v="2"/>
    <x v="1"/>
    <n v="100.7"/>
    <d v="2015-06-20T00:00:00"/>
    <x v="307"/>
    <n v="1354"/>
  </r>
  <r>
    <x v="24"/>
    <x v="1"/>
    <n v="2"/>
    <n v="2"/>
    <x v="1"/>
    <n v="85.714285714285708"/>
    <d v="2015-06-20T00:00:00"/>
    <x v="112"/>
    <n v="979"/>
  </r>
  <r>
    <x v="24"/>
    <x v="1"/>
    <n v="3"/>
    <n v="2"/>
    <x v="1"/>
    <n v="71.428571428571431"/>
    <d v="2015-06-20T00:00:00"/>
    <x v="111"/>
    <n v="520"/>
  </r>
  <r>
    <x v="24"/>
    <x v="1"/>
    <n v="4"/>
    <n v="2"/>
    <x v="1"/>
    <n v="57.142857142857139"/>
    <d v="2015-06-20T00:00:00"/>
    <x v="308"/>
    <n v="1157"/>
  </r>
  <r>
    <x v="24"/>
    <x v="1"/>
    <n v="4"/>
    <n v="2"/>
    <x v="1"/>
    <n v="57.142857142857139"/>
    <d v="2015-06-20T00:00:00"/>
    <x v="79"/>
    <n v="1534"/>
  </r>
  <r>
    <x v="24"/>
    <x v="1"/>
    <n v="6"/>
    <n v="2"/>
    <x v="1"/>
    <n v="28.571428571428569"/>
    <d v="2015-06-20T00:00:00"/>
    <x v="41"/>
    <n v="1401"/>
  </r>
  <r>
    <x v="24"/>
    <x v="1"/>
    <n v="7"/>
    <n v="2"/>
    <x v="1"/>
    <n v="0"/>
    <d v="2015-06-20T00:00:00"/>
    <x v="103"/>
    <n v="1862"/>
  </r>
  <r>
    <x v="24"/>
    <x v="2"/>
    <n v="1"/>
    <n v="3"/>
    <x v="2"/>
    <m/>
    <d v="2015-06-20T00:00:00"/>
    <x v="0"/>
    <n v="0"/>
  </r>
  <r>
    <x v="24"/>
    <x v="2"/>
    <n v="1"/>
    <n v="3"/>
    <x v="2"/>
    <n v="100.2"/>
    <d v="2015-06-20T00:00:00"/>
    <x v="200"/>
    <n v="257"/>
  </r>
  <r>
    <x v="24"/>
    <x v="2"/>
    <n v="2"/>
    <n v="3"/>
    <x v="2"/>
    <n v="50"/>
    <d v="2015-06-20T00:00:00"/>
    <x v="242"/>
    <n v="3"/>
  </r>
  <r>
    <x v="24"/>
    <x v="3"/>
    <n v="1"/>
    <n v="6"/>
    <x v="3"/>
    <m/>
    <d v="2015-06-20T00:00:00"/>
    <x v="0"/>
    <n v="0"/>
  </r>
  <r>
    <x v="24"/>
    <x v="3"/>
    <n v="1"/>
    <n v="6"/>
    <x v="3"/>
    <n v="100.2"/>
    <d v="2015-06-20T00:00:00"/>
    <x v="113"/>
    <n v="1978"/>
  </r>
  <r>
    <x v="24"/>
    <x v="3"/>
    <n v="2"/>
    <n v="6"/>
    <x v="3"/>
    <n v="50"/>
    <d v="2015-06-20T00:00:00"/>
    <x v="243"/>
    <n v="14"/>
  </r>
  <r>
    <x v="24"/>
    <x v="4"/>
    <n v="1"/>
    <n v="10"/>
    <x v="4"/>
    <m/>
    <d v="2015-06-20T00:00:00"/>
    <x v="0"/>
    <n v="0"/>
  </r>
  <r>
    <x v="24"/>
    <x v="4"/>
    <n v="1"/>
    <n v="10"/>
    <x v="4"/>
    <n v="101.5"/>
    <d v="2015-06-20T00:00:00"/>
    <x v="122"/>
    <n v="1114"/>
  </r>
  <r>
    <x v="24"/>
    <x v="4"/>
    <n v="2"/>
    <n v="10"/>
    <x v="4"/>
    <n v="93.333333333333329"/>
    <d v="2015-06-20T00:00:00"/>
    <x v="114"/>
    <n v="1647"/>
  </r>
  <r>
    <x v="24"/>
    <x v="4"/>
    <n v="3"/>
    <n v="10"/>
    <x v="4"/>
    <n v="86.666666666666671"/>
    <d v="2015-06-20T00:00:00"/>
    <x v="81"/>
    <n v="1412"/>
  </r>
  <r>
    <x v="24"/>
    <x v="4"/>
    <n v="5"/>
    <n v="10"/>
    <x v="4"/>
    <n v="73.333333333333329"/>
    <d v="2015-06-20T00:00:00"/>
    <x v="119"/>
    <n v="1757"/>
  </r>
  <r>
    <x v="24"/>
    <x v="4"/>
    <n v="6"/>
    <n v="10"/>
    <x v="4"/>
    <n v="66.666666666666657"/>
    <d v="2015-06-20T00:00:00"/>
    <x v="91"/>
    <n v="1777"/>
  </r>
  <r>
    <x v="24"/>
    <x v="4"/>
    <n v="7"/>
    <n v="10"/>
    <x v="4"/>
    <n v="60"/>
    <d v="2015-06-20T00:00:00"/>
    <x v="82"/>
    <n v="1815"/>
  </r>
  <r>
    <x v="24"/>
    <x v="4"/>
    <n v="10"/>
    <n v="10"/>
    <x v="4"/>
    <n v="40"/>
    <d v="2015-06-20T00:00:00"/>
    <x v="89"/>
    <n v="767"/>
  </r>
  <r>
    <x v="24"/>
    <x v="4"/>
    <n v="13"/>
    <n v="10"/>
    <x v="4"/>
    <n v="20"/>
    <d v="2015-06-20T00:00:00"/>
    <x v="280"/>
    <n v="2062"/>
  </r>
  <r>
    <x v="24"/>
    <x v="4"/>
    <n v="14"/>
    <n v="10"/>
    <x v="4"/>
    <n v="13.333333333333329"/>
    <d v="2015-06-20T00:00:00"/>
    <x v="309"/>
    <n v="2067"/>
  </r>
  <r>
    <x v="24"/>
    <x v="4"/>
    <n v="15"/>
    <n v="10"/>
    <x v="4"/>
    <n v="6.6666666666666572"/>
    <d v="2015-06-20T00:00:00"/>
    <x v="135"/>
    <n v="2061"/>
  </r>
  <r>
    <x v="24"/>
    <x v="5"/>
    <n v="1"/>
    <n v="11"/>
    <x v="5"/>
    <m/>
    <d v="2015-06-20T00:00:00"/>
    <x v="0"/>
    <n v="0"/>
  </r>
  <r>
    <x v="24"/>
    <x v="5"/>
    <n v="1"/>
    <n v="11"/>
    <x v="5"/>
    <n v="100.9"/>
    <d v="2015-06-20T00:00:00"/>
    <x v="99"/>
    <n v="1925"/>
  </r>
  <r>
    <x v="24"/>
    <x v="5"/>
    <n v="3"/>
    <n v="11"/>
    <x v="5"/>
    <n v="77.777777777777771"/>
    <d v="2015-06-20T00:00:00"/>
    <x v="131"/>
    <n v="2031"/>
  </r>
  <r>
    <x v="24"/>
    <x v="5"/>
    <n v="4"/>
    <n v="11"/>
    <x v="5"/>
    <n v="66.666666666666671"/>
    <d v="2015-06-20T00:00:00"/>
    <x v="132"/>
    <n v="2048"/>
  </r>
  <r>
    <x v="24"/>
    <x v="5"/>
    <n v="7"/>
    <n v="11"/>
    <x v="5"/>
    <n v="33.333333333333343"/>
    <d v="2015-06-20T00:00:00"/>
    <x v="30"/>
    <n v="1940"/>
  </r>
  <r>
    <x v="24"/>
    <x v="5"/>
    <n v="9"/>
    <n v="11"/>
    <x v="5"/>
    <n v="11.111111111111114"/>
    <d v="2015-06-20T00:00:00"/>
    <x v="138"/>
    <n v="2070"/>
  </r>
  <r>
    <x v="24"/>
    <x v="6"/>
    <n v="1"/>
    <n v="12"/>
    <x v="6"/>
    <m/>
    <d v="2015-06-20T00:00:00"/>
    <x v="0"/>
    <n v="0"/>
  </r>
  <r>
    <x v="24"/>
    <x v="6"/>
    <n v="6"/>
    <n v="12"/>
    <x v="6"/>
    <n v="28.571428571428569"/>
    <d v="2015-06-20T00:00:00"/>
    <x v="213"/>
    <n v="846"/>
  </r>
  <r>
    <x v="24"/>
    <x v="7"/>
    <n v="1"/>
    <n v="13"/>
    <x v="7"/>
    <m/>
    <d v="2015-06-20T00:00:00"/>
    <x v="0"/>
    <n v="0"/>
  </r>
  <r>
    <x v="24"/>
    <x v="7"/>
    <n v="1"/>
    <n v="13"/>
    <x v="7"/>
    <n v="100.7"/>
    <d v="2015-06-20T00:00:00"/>
    <x v="139"/>
    <n v="1322"/>
  </r>
  <r>
    <x v="24"/>
    <x v="7"/>
    <n v="2"/>
    <n v="13"/>
    <x v="7"/>
    <n v="85.714285714285708"/>
    <d v="2015-06-20T00:00:00"/>
    <x v="310"/>
    <n v="832"/>
  </r>
  <r>
    <x v="24"/>
    <x v="7"/>
    <n v="3"/>
    <n v="13"/>
    <x v="7"/>
    <n v="71.428571428571431"/>
    <d v="2015-06-20T00:00:00"/>
    <x v="214"/>
    <n v="1494"/>
  </r>
  <r>
    <x v="24"/>
    <x v="7"/>
    <n v="5"/>
    <n v="13"/>
    <x v="7"/>
    <n v="42.857142857142854"/>
    <d v="2015-06-20T00:00:00"/>
    <x v="188"/>
    <n v="1644"/>
  </r>
  <r>
    <x v="24"/>
    <x v="7"/>
    <n v="6"/>
    <n v="13"/>
    <x v="7"/>
    <n v="28.571428571428569"/>
    <d v="2015-06-20T00:00:00"/>
    <x v="140"/>
    <n v="670"/>
  </r>
  <r>
    <x v="24"/>
    <x v="7"/>
    <n v="7"/>
    <n v="13"/>
    <x v="7"/>
    <n v="14.285714285714278"/>
    <d v="2015-06-20T00:00:00"/>
    <x v="166"/>
    <n v="1737"/>
  </r>
  <r>
    <x v="24"/>
    <x v="8"/>
    <n v="1"/>
    <n v="14"/>
    <x v="8"/>
    <m/>
    <d v="2015-06-20T00:00:00"/>
    <x v="0"/>
    <n v="0"/>
  </r>
  <r>
    <x v="24"/>
    <x v="8"/>
    <n v="1"/>
    <n v="14"/>
    <x v="8"/>
    <n v="100.4"/>
    <d v="2015-06-20T00:00:00"/>
    <x v="143"/>
    <n v="1328"/>
  </r>
  <r>
    <x v="24"/>
    <x v="8"/>
    <n v="2"/>
    <n v="14"/>
    <x v="8"/>
    <n v="75"/>
    <d v="2015-06-20T00:00:00"/>
    <x v="16"/>
    <n v="4"/>
  </r>
  <r>
    <x v="24"/>
    <x v="8"/>
    <n v="2"/>
    <n v="14"/>
    <x v="8"/>
    <n v="75"/>
    <d v="2015-06-20T00:00:00"/>
    <x v="142"/>
    <n v="1816"/>
  </r>
  <r>
    <x v="24"/>
    <x v="8"/>
    <n v="4"/>
    <n v="14"/>
    <x v="8"/>
    <n v="25"/>
    <d v="2015-06-20T00:00:00"/>
    <x v="141"/>
    <n v="1780"/>
  </r>
  <r>
    <x v="24"/>
    <x v="9"/>
    <n v="1"/>
    <n v="17"/>
    <x v="9"/>
    <m/>
    <d v="2015-06-20T00:00:00"/>
    <x v="0"/>
    <n v="0"/>
  </r>
  <r>
    <x v="24"/>
    <x v="9"/>
    <n v="1"/>
    <n v="17"/>
    <x v="9"/>
    <n v="100.2"/>
    <d v="2015-06-20T00:00:00"/>
    <x v="145"/>
    <n v="1997"/>
  </r>
  <r>
    <x v="24"/>
    <x v="9"/>
    <n v="2"/>
    <n v="17"/>
    <x v="9"/>
    <n v="50"/>
    <d v="2015-06-20T00:00:00"/>
    <x v="146"/>
    <n v="1952"/>
  </r>
  <r>
    <x v="24"/>
    <x v="10"/>
    <n v="1"/>
    <n v="18"/>
    <x v="10"/>
    <m/>
    <d v="2015-06-20T00:00:00"/>
    <x v="0"/>
    <n v="0"/>
  </r>
  <r>
    <x v="24"/>
    <x v="10"/>
    <n v="1"/>
    <n v="18"/>
    <x v="10"/>
    <n v="100.4"/>
    <d v="2015-06-20T00:00:00"/>
    <x v="107"/>
    <n v="2127"/>
  </r>
  <r>
    <x v="24"/>
    <x v="11"/>
    <n v="1"/>
    <n v="22"/>
    <x v="11"/>
    <m/>
    <d v="2015-06-20T00:00:00"/>
    <x v="0"/>
    <n v="0"/>
  </r>
  <r>
    <x v="25"/>
    <x v="0"/>
    <n v="1"/>
    <n v="1"/>
    <x v="0"/>
    <m/>
    <d v="2015-06-20T00:00:00"/>
    <x v="0"/>
    <n v="0"/>
  </r>
  <r>
    <x v="25"/>
    <x v="0"/>
    <n v="2"/>
    <n v="1"/>
    <x v="0"/>
    <n v="91.666666666666671"/>
    <d v="2015-06-20T00:00:00"/>
    <x v="39"/>
    <n v="656"/>
  </r>
  <r>
    <x v="25"/>
    <x v="0"/>
    <n v="3"/>
    <n v="1"/>
    <x v="0"/>
    <n v="83.333333333333329"/>
    <d v="2015-06-20T00:00:00"/>
    <x v="158"/>
    <n v="912"/>
  </r>
  <r>
    <x v="25"/>
    <x v="0"/>
    <n v="5"/>
    <n v="1"/>
    <x v="0"/>
    <n v="66.666666666666657"/>
    <d v="2015-06-20T00:00:00"/>
    <x v="43"/>
    <n v="1990"/>
  </r>
  <r>
    <x v="25"/>
    <x v="0"/>
    <n v="8"/>
    <n v="1"/>
    <x v="0"/>
    <n v="41.666666666666664"/>
    <d v="2015-06-20T00:00:00"/>
    <x v="55"/>
    <n v="2084"/>
  </r>
  <r>
    <x v="25"/>
    <x v="0"/>
    <n v="10"/>
    <n v="1"/>
    <x v="0"/>
    <n v="25"/>
    <d v="2015-06-20T00:00:00"/>
    <x v="168"/>
    <n v="465"/>
  </r>
  <r>
    <x v="25"/>
    <x v="0"/>
    <n v="12"/>
    <n v="1"/>
    <x v="0"/>
    <n v="8.3333333333333286"/>
    <d v="2015-06-20T00:00:00"/>
    <x v="10"/>
    <n v="1112"/>
  </r>
  <r>
    <x v="25"/>
    <x v="1"/>
    <n v="1"/>
    <n v="2"/>
    <x v="1"/>
    <m/>
    <d v="2015-06-20T00:00:00"/>
    <x v="0"/>
    <n v="0"/>
  </r>
  <r>
    <x v="25"/>
    <x v="2"/>
    <n v="1"/>
    <n v="3"/>
    <x v="2"/>
    <m/>
    <d v="2015-06-20T00:00:00"/>
    <x v="0"/>
    <n v="0"/>
  </r>
  <r>
    <x v="25"/>
    <x v="2"/>
    <n v="2"/>
    <n v="3"/>
    <x v="2"/>
    <n v="75"/>
    <d v="2015-06-20T00:00:00"/>
    <x v="161"/>
    <n v="914"/>
  </r>
  <r>
    <x v="25"/>
    <x v="3"/>
    <n v="1"/>
    <n v="6"/>
    <x v="3"/>
    <m/>
    <d v="2015-06-20T00:00:00"/>
    <x v="0"/>
    <n v="0"/>
  </r>
  <r>
    <x v="25"/>
    <x v="4"/>
    <n v="1"/>
    <n v="10"/>
    <x v="4"/>
    <m/>
    <d v="2015-06-20T00:00:00"/>
    <x v="0"/>
    <n v="0"/>
  </r>
  <r>
    <x v="25"/>
    <x v="4"/>
    <n v="2"/>
    <n v="10"/>
    <x v="4"/>
    <n v="90.909090909090907"/>
    <d v="2015-06-20T00:00:00"/>
    <x v="19"/>
    <n v="2004"/>
  </r>
  <r>
    <x v="25"/>
    <x v="4"/>
    <n v="4"/>
    <n v="10"/>
    <x v="4"/>
    <n v="72.72727272727272"/>
    <d v="2015-06-20T00:00:00"/>
    <x v="22"/>
    <n v="1651"/>
  </r>
  <r>
    <x v="25"/>
    <x v="4"/>
    <n v="5"/>
    <n v="10"/>
    <x v="4"/>
    <n v="63.636363636363633"/>
    <d v="2015-06-20T00:00:00"/>
    <x v="162"/>
    <n v="2040"/>
  </r>
  <r>
    <x v="25"/>
    <x v="4"/>
    <n v="7"/>
    <n v="10"/>
    <x v="4"/>
    <n v="45.454545454545453"/>
    <d v="2015-06-20T00:00:00"/>
    <x v="250"/>
    <n v="1781"/>
  </r>
  <r>
    <x v="25"/>
    <x v="4"/>
    <n v="7"/>
    <n v="10"/>
    <x v="4"/>
    <n v="45.454545454545453"/>
    <d v="2015-06-20T00:00:00"/>
    <x v="21"/>
    <n v="1938"/>
  </r>
  <r>
    <x v="25"/>
    <x v="4"/>
    <n v="10"/>
    <n v="10"/>
    <x v="4"/>
    <n v="18.181818181818173"/>
    <d v="2015-06-20T00:00:00"/>
    <x v="249"/>
    <n v="2054"/>
  </r>
  <r>
    <x v="25"/>
    <x v="5"/>
    <n v="1"/>
    <n v="11"/>
    <x v="5"/>
    <m/>
    <d v="2015-06-20T00:00:00"/>
    <x v="0"/>
    <n v="0"/>
  </r>
  <r>
    <x v="25"/>
    <x v="5"/>
    <n v="1"/>
    <n v="11"/>
    <x v="5"/>
    <n v="101.8"/>
    <d v="2015-06-20T00:00:00"/>
    <x v="53"/>
    <n v="2075"/>
  </r>
  <r>
    <x v="25"/>
    <x v="5"/>
    <n v="4"/>
    <n v="11"/>
    <x v="5"/>
    <n v="83.333333333333343"/>
    <d v="2015-06-20T00:00:00"/>
    <x v="27"/>
    <n v="2027"/>
  </r>
  <r>
    <x v="25"/>
    <x v="5"/>
    <n v="5"/>
    <n v="11"/>
    <x v="5"/>
    <n v="77.777777777777771"/>
    <d v="2015-06-20T00:00:00"/>
    <x v="28"/>
    <n v="1697"/>
  </r>
  <r>
    <x v="25"/>
    <x v="5"/>
    <n v="15"/>
    <n v="11"/>
    <x v="5"/>
    <n v="22.222222222222229"/>
    <d v="2015-06-20T00:00:00"/>
    <x v="33"/>
    <n v="2035"/>
  </r>
  <r>
    <x v="25"/>
    <x v="6"/>
    <n v="1"/>
    <n v="12"/>
    <x v="6"/>
    <m/>
    <d v="2015-06-20T00:00:00"/>
    <x v="0"/>
    <n v="0"/>
  </r>
  <r>
    <x v="25"/>
    <x v="6"/>
    <n v="2"/>
    <n v="12"/>
    <x v="6"/>
    <n v="85.714285714285708"/>
    <d v="2015-06-20T00:00:00"/>
    <x v="155"/>
    <n v="2013"/>
  </r>
  <r>
    <x v="25"/>
    <x v="7"/>
    <n v="1"/>
    <n v="13"/>
    <x v="7"/>
    <m/>
    <d v="2015-06-20T00:00:00"/>
    <x v="0"/>
    <n v="0"/>
  </r>
  <r>
    <x v="25"/>
    <x v="7"/>
    <n v="5"/>
    <n v="13"/>
    <x v="7"/>
    <n v="69.230769230769226"/>
    <d v="2015-06-20T00:00:00"/>
    <x v="278"/>
    <n v="1728"/>
  </r>
  <r>
    <x v="25"/>
    <x v="7"/>
    <n v="8"/>
    <n v="13"/>
    <x v="7"/>
    <n v="46.153846153846153"/>
    <d v="2015-06-20T00:00:00"/>
    <x v="36"/>
    <n v="1163"/>
  </r>
  <r>
    <x v="25"/>
    <x v="7"/>
    <n v="10"/>
    <n v="13"/>
    <x v="7"/>
    <n v="30.769230769230774"/>
    <d v="2015-06-20T00:00:00"/>
    <x v="165"/>
    <n v="2099"/>
  </r>
  <r>
    <x v="25"/>
    <x v="7"/>
    <n v="11"/>
    <n v="13"/>
    <x v="7"/>
    <n v="23.07692307692308"/>
    <d v="2015-06-20T00:00:00"/>
    <x v="38"/>
    <n v="2026"/>
  </r>
  <r>
    <x v="25"/>
    <x v="7"/>
    <n v="12"/>
    <n v="13"/>
    <x v="7"/>
    <n v="15.384615384615387"/>
    <d v="2015-06-20T00:00:00"/>
    <x v="311"/>
    <n v="1876"/>
  </r>
  <r>
    <x v="25"/>
    <x v="8"/>
    <n v="1"/>
    <n v="14"/>
    <x v="8"/>
    <m/>
    <d v="2015-06-20T00:00:00"/>
    <x v="0"/>
    <n v="0"/>
  </r>
  <r>
    <x v="25"/>
    <x v="9"/>
    <n v="1"/>
    <n v="17"/>
    <x v="9"/>
    <m/>
    <d v="2015-06-20T00:00:00"/>
    <x v="0"/>
    <n v="0"/>
  </r>
  <r>
    <x v="25"/>
    <x v="9"/>
    <n v="1"/>
    <n v="17"/>
    <x v="9"/>
    <n v="100.4"/>
    <d v="2015-06-20T00:00:00"/>
    <x v="62"/>
    <n v="2039"/>
  </r>
  <r>
    <x v="25"/>
    <x v="9"/>
    <n v="2"/>
    <n v="17"/>
    <x v="9"/>
    <n v="75"/>
    <d v="2015-06-20T00:00:00"/>
    <x v="157"/>
    <n v="1989"/>
  </r>
  <r>
    <x v="25"/>
    <x v="10"/>
    <n v="1"/>
    <n v="18"/>
    <x v="10"/>
    <m/>
    <d v="2015-06-20T00:00:00"/>
    <x v="0"/>
    <n v="0"/>
  </r>
  <r>
    <x v="25"/>
    <x v="11"/>
    <n v="1"/>
    <n v="22"/>
    <x v="11"/>
    <m/>
    <d v="2015-06-20T00:00:00"/>
    <x v="0"/>
    <n v="0"/>
  </r>
  <r>
    <x v="26"/>
    <x v="0"/>
    <n v="1"/>
    <n v="1"/>
    <x v="0"/>
    <m/>
    <d v="2015-06-21T00:00:00"/>
    <x v="0"/>
    <n v="0"/>
  </r>
  <r>
    <x v="26"/>
    <x v="0"/>
    <n v="1"/>
    <n v="1"/>
    <x v="0"/>
    <n v="101"/>
    <d v="2015-06-21T00:00:00"/>
    <x v="258"/>
    <n v="901"/>
  </r>
  <r>
    <x v="26"/>
    <x v="0"/>
    <n v="2"/>
    <n v="1"/>
    <x v="0"/>
    <n v="90"/>
    <d v="2015-06-21T00:00:00"/>
    <x v="259"/>
    <n v="902"/>
  </r>
  <r>
    <x v="26"/>
    <x v="0"/>
    <n v="3"/>
    <n v="1"/>
    <x v="0"/>
    <n v="80"/>
    <d v="2015-06-21T00:00:00"/>
    <x v="160"/>
    <n v="1259"/>
  </r>
  <r>
    <x v="26"/>
    <x v="0"/>
    <n v="4"/>
    <n v="1"/>
    <x v="0"/>
    <n v="70"/>
    <d v="2015-06-21T00:00:00"/>
    <x v="312"/>
    <n v="1630"/>
  </r>
  <r>
    <x v="26"/>
    <x v="0"/>
    <n v="4"/>
    <n v="1"/>
    <x v="0"/>
    <n v="70"/>
    <d v="2015-06-21T00:00:00"/>
    <x v="257"/>
    <n v="2107"/>
  </r>
  <r>
    <x v="26"/>
    <x v="0"/>
    <n v="6"/>
    <n v="1"/>
    <x v="0"/>
    <n v="50"/>
    <d v="2015-06-21T00:00:00"/>
    <x v="267"/>
    <n v="1329"/>
  </r>
  <r>
    <x v="26"/>
    <x v="0"/>
    <n v="7"/>
    <n v="1"/>
    <x v="0"/>
    <n v="40"/>
    <d v="2015-06-21T00:00:00"/>
    <x v="68"/>
    <n v="2008"/>
  </r>
  <r>
    <x v="26"/>
    <x v="1"/>
    <n v="1"/>
    <n v="2"/>
    <x v="1"/>
    <m/>
    <d v="2015-06-21T00:00:00"/>
    <x v="0"/>
    <n v="0"/>
  </r>
  <r>
    <x v="26"/>
    <x v="1"/>
    <n v="1"/>
    <n v="2"/>
    <x v="1"/>
    <n v="100.1"/>
    <d v="2015-06-21T00:00:00"/>
    <x v="263"/>
    <n v="995"/>
  </r>
  <r>
    <x v="26"/>
    <x v="2"/>
    <n v="1"/>
    <n v="3"/>
    <x v="2"/>
    <m/>
    <d v="2015-06-21T00:00:00"/>
    <x v="0"/>
    <n v="0"/>
  </r>
  <r>
    <x v="26"/>
    <x v="2"/>
    <n v="2"/>
    <n v="3"/>
    <x v="2"/>
    <n v="66.666666666666657"/>
    <d v="2015-06-21T00:00:00"/>
    <x v="16"/>
    <n v="4"/>
  </r>
  <r>
    <x v="26"/>
    <x v="2"/>
    <n v="3"/>
    <n v="3"/>
    <x v="2"/>
    <n v="33.333333333333329"/>
    <d v="2015-06-21T00:00:00"/>
    <x v="264"/>
    <n v="2081"/>
  </r>
  <r>
    <x v="26"/>
    <x v="3"/>
    <n v="1"/>
    <n v="6"/>
    <x v="3"/>
    <m/>
    <d v="2015-06-21T00:00:00"/>
    <x v="0"/>
    <n v="0"/>
  </r>
  <r>
    <x v="26"/>
    <x v="4"/>
    <n v="1"/>
    <n v="10"/>
    <x v="4"/>
    <m/>
    <d v="2015-06-21T00:00:00"/>
    <x v="0"/>
    <n v="0"/>
  </r>
  <r>
    <x v="26"/>
    <x v="5"/>
    <n v="1"/>
    <n v="11"/>
    <x v="5"/>
    <m/>
    <d v="2015-06-21T00:00:00"/>
    <x v="0"/>
    <n v="0"/>
  </r>
  <r>
    <x v="26"/>
    <x v="5"/>
    <n v="1"/>
    <n v="11"/>
    <x v="5"/>
    <n v="102"/>
    <d v="2015-06-21T00:00:00"/>
    <x v="151"/>
    <n v="1133"/>
  </r>
  <r>
    <x v="26"/>
    <x v="5"/>
    <n v="3"/>
    <n v="11"/>
    <x v="5"/>
    <n v="90"/>
    <d v="2015-06-21T00:00:00"/>
    <x v="281"/>
    <n v="2114"/>
  </r>
  <r>
    <x v="26"/>
    <x v="5"/>
    <n v="7"/>
    <n v="11"/>
    <x v="5"/>
    <n v="70"/>
    <d v="2015-06-21T00:00:00"/>
    <x v="265"/>
    <n v="2106"/>
  </r>
  <r>
    <x v="26"/>
    <x v="6"/>
    <n v="1"/>
    <n v="12"/>
    <x v="6"/>
    <m/>
    <d v="2015-06-21T00:00:00"/>
    <x v="0"/>
    <n v="0"/>
  </r>
  <r>
    <x v="26"/>
    <x v="7"/>
    <n v="1"/>
    <n v="13"/>
    <x v="7"/>
    <m/>
    <d v="2015-06-21T00:00:00"/>
    <x v="0"/>
    <n v="0"/>
  </r>
  <r>
    <x v="26"/>
    <x v="7"/>
    <n v="1"/>
    <n v="13"/>
    <x v="7"/>
    <n v="100.5"/>
    <d v="2015-06-21T00:00:00"/>
    <x v="139"/>
    <n v="1322"/>
  </r>
  <r>
    <x v="26"/>
    <x v="7"/>
    <n v="2"/>
    <n v="13"/>
    <x v="7"/>
    <n v="80"/>
    <d v="2015-06-21T00:00:00"/>
    <x v="252"/>
    <n v="1991"/>
  </r>
  <r>
    <x v="26"/>
    <x v="7"/>
    <n v="3"/>
    <n v="13"/>
    <x v="7"/>
    <n v="60"/>
    <d v="2015-06-21T00:00:00"/>
    <x v="103"/>
    <n v="1862"/>
  </r>
  <r>
    <x v="26"/>
    <x v="7"/>
    <n v="5"/>
    <n v="13"/>
    <x v="7"/>
    <n v="20"/>
    <d v="2015-06-21T00:00:00"/>
    <x v="166"/>
    <n v="1737"/>
  </r>
  <r>
    <x v="26"/>
    <x v="8"/>
    <n v="1"/>
    <n v="14"/>
    <x v="8"/>
    <m/>
    <d v="2015-06-21T00:00:00"/>
    <x v="0"/>
    <n v="0"/>
  </r>
  <r>
    <x v="26"/>
    <x v="8"/>
    <n v="1"/>
    <n v="14"/>
    <x v="8"/>
    <n v="100.2"/>
    <d v="2015-06-21T00:00:00"/>
    <x v="104"/>
    <n v="1515"/>
  </r>
  <r>
    <x v="26"/>
    <x v="8"/>
    <n v="2"/>
    <n v="14"/>
    <x v="8"/>
    <n v="50"/>
    <d v="2015-06-21T00:00:00"/>
    <x v="301"/>
    <n v="1475"/>
  </r>
  <r>
    <x v="26"/>
    <x v="9"/>
    <n v="1"/>
    <n v="17"/>
    <x v="9"/>
    <m/>
    <d v="2015-06-21T00:00:00"/>
    <x v="0"/>
    <n v="0"/>
  </r>
  <r>
    <x v="26"/>
    <x v="10"/>
    <n v="1"/>
    <n v="18"/>
    <x v="10"/>
    <m/>
    <d v="2015-06-21T00:00:00"/>
    <x v="0"/>
    <n v="0"/>
  </r>
  <r>
    <x v="26"/>
    <x v="10"/>
    <n v="2"/>
    <n v="18"/>
    <x v="10"/>
    <n v="50"/>
    <d v="2015-06-21T00:00:00"/>
    <x v="253"/>
    <n v="1992"/>
  </r>
  <r>
    <x v="26"/>
    <x v="11"/>
    <n v="1"/>
    <n v="22"/>
    <x v="11"/>
    <m/>
    <d v="2015-06-21T00:00:00"/>
    <x v="0"/>
    <n v="0"/>
  </r>
  <r>
    <x v="27"/>
    <x v="0"/>
    <n v="1"/>
    <n v="1"/>
    <x v="0"/>
    <m/>
    <d v="2015-06-20T00:00:00"/>
    <x v="0"/>
    <n v="0"/>
  </r>
  <r>
    <x v="27"/>
    <x v="0"/>
    <n v="1"/>
    <n v="1"/>
    <x v="0"/>
    <n v="102.1"/>
    <d v="2015-06-20T00:00:00"/>
    <x v="286"/>
    <n v="1430"/>
  </r>
  <r>
    <x v="27"/>
    <x v="0"/>
    <n v="7"/>
    <n v="1"/>
    <x v="0"/>
    <n v="71.428571428571431"/>
    <d v="2015-06-20T00:00:00"/>
    <x v="167"/>
    <n v="1598"/>
  </r>
  <r>
    <x v="27"/>
    <x v="0"/>
    <n v="8"/>
    <n v="1"/>
    <x v="0"/>
    <n v="66.666666666666657"/>
    <d v="2015-06-20T00:00:00"/>
    <x v="313"/>
    <n v="819"/>
  </r>
  <r>
    <x v="27"/>
    <x v="0"/>
    <n v="10"/>
    <n v="1"/>
    <x v="0"/>
    <n v="57.142857142857146"/>
    <d v="2015-06-20T00:00:00"/>
    <x v="168"/>
    <n v="465"/>
  </r>
  <r>
    <x v="27"/>
    <x v="0"/>
    <n v="12"/>
    <n v="1"/>
    <x v="0"/>
    <n v="47.61904761904762"/>
    <d v="2015-06-20T00:00:00"/>
    <x v="285"/>
    <n v="1473"/>
  </r>
  <r>
    <x v="27"/>
    <x v="0"/>
    <n v="12"/>
    <n v="1"/>
    <x v="0"/>
    <n v="47.61904761904762"/>
    <d v="2015-06-20T00:00:00"/>
    <x v="169"/>
    <n v="2117"/>
  </r>
  <r>
    <x v="27"/>
    <x v="0"/>
    <n v="17"/>
    <n v="1"/>
    <x v="0"/>
    <n v="23.80952380952381"/>
    <d v="2015-06-20T00:00:00"/>
    <x v="108"/>
    <n v="1726"/>
  </r>
  <r>
    <x v="27"/>
    <x v="0"/>
    <n v="19"/>
    <n v="1"/>
    <x v="0"/>
    <n v="14.285714285714292"/>
    <d v="2015-06-20T00:00:00"/>
    <x v="197"/>
    <n v="1286"/>
  </r>
  <r>
    <x v="27"/>
    <x v="0"/>
    <n v="20"/>
    <n v="1"/>
    <x v="0"/>
    <n v="9.5238095238095184"/>
    <d v="2015-06-20T00:00:00"/>
    <x v="314"/>
    <n v="1121"/>
  </r>
  <r>
    <x v="27"/>
    <x v="1"/>
    <n v="1"/>
    <n v="2"/>
    <x v="1"/>
    <m/>
    <d v="2015-06-20T00:00:00"/>
    <x v="0"/>
    <n v="0"/>
  </r>
  <r>
    <x v="27"/>
    <x v="2"/>
    <n v="1"/>
    <n v="3"/>
    <x v="2"/>
    <m/>
    <d v="2015-06-20T00:00:00"/>
    <x v="0"/>
    <n v="0"/>
  </r>
  <r>
    <x v="27"/>
    <x v="3"/>
    <n v="1"/>
    <n v="6"/>
    <x v="3"/>
    <m/>
    <d v="2015-06-20T00:00:00"/>
    <x v="0"/>
    <n v="0"/>
  </r>
  <r>
    <x v="27"/>
    <x v="4"/>
    <n v="1"/>
    <n v="10"/>
    <x v="4"/>
    <m/>
    <d v="2015-06-20T00:00:00"/>
    <x v="0"/>
    <n v="0"/>
  </r>
  <r>
    <x v="27"/>
    <x v="4"/>
    <n v="2"/>
    <n v="10"/>
    <x v="4"/>
    <n v="94.117647058823536"/>
    <d v="2015-06-20T00:00:00"/>
    <x v="174"/>
    <n v="1416"/>
  </r>
  <r>
    <x v="27"/>
    <x v="4"/>
    <n v="3"/>
    <n v="10"/>
    <x v="4"/>
    <n v="88.235294117647058"/>
    <d v="2015-06-20T00:00:00"/>
    <x v="109"/>
    <n v="1742"/>
  </r>
  <r>
    <x v="27"/>
    <x v="4"/>
    <n v="4"/>
    <n v="10"/>
    <x v="4"/>
    <n v="82.35294117647058"/>
    <d v="2015-06-20T00:00:00"/>
    <x v="121"/>
    <n v="1683"/>
  </r>
  <r>
    <x v="27"/>
    <x v="4"/>
    <n v="5"/>
    <n v="10"/>
    <x v="4"/>
    <n v="76.470588235294116"/>
    <d v="2015-06-20T00:00:00"/>
    <x v="82"/>
    <n v="1815"/>
  </r>
  <r>
    <x v="27"/>
    <x v="4"/>
    <n v="7"/>
    <n v="10"/>
    <x v="4"/>
    <n v="64.705882352941174"/>
    <d v="2015-06-20T00:00:00"/>
    <x v="177"/>
    <n v="1812"/>
  </r>
  <r>
    <x v="27"/>
    <x v="4"/>
    <n v="8"/>
    <n v="10"/>
    <x v="4"/>
    <n v="58.823529411764703"/>
    <d v="2015-06-20T00:00:00"/>
    <x v="249"/>
    <n v="2054"/>
  </r>
  <r>
    <x v="27"/>
    <x v="4"/>
    <n v="10"/>
    <n v="10"/>
    <x v="4"/>
    <n v="47.058823529411761"/>
    <d v="2015-06-20T00:00:00"/>
    <x v="182"/>
    <n v="1942"/>
  </r>
  <r>
    <x v="27"/>
    <x v="4"/>
    <n v="12"/>
    <n v="10"/>
    <x v="4"/>
    <n v="35.294117647058812"/>
    <d v="2015-06-20T00:00:00"/>
    <x v="44"/>
    <n v="1885"/>
  </r>
  <r>
    <x v="27"/>
    <x v="4"/>
    <n v="14"/>
    <n v="10"/>
    <x v="4"/>
    <n v="23.529411764705884"/>
    <d v="2015-06-20T00:00:00"/>
    <x v="87"/>
    <n v="2007"/>
  </r>
  <r>
    <x v="27"/>
    <x v="4"/>
    <n v="15"/>
    <n v="10"/>
    <x v="4"/>
    <n v="17.647058823529406"/>
    <d v="2015-06-20T00:00:00"/>
    <x v="270"/>
    <n v="1883"/>
  </r>
  <r>
    <x v="27"/>
    <x v="4"/>
    <n v="15"/>
    <n v="10"/>
    <x v="4"/>
    <n v="17.647058823529406"/>
    <d v="2015-06-20T00:00:00"/>
    <x v="268"/>
    <n v="2102"/>
  </r>
  <r>
    <x v="27"/>
    <x v="5"/>
    <n v="1"/>
    <n v="11"/>
    <x v="5"/>
    <m/>
    <d v="2015-06-20T00:00:00"/>
    <x v="0"/>
    <n v="0"/>
  </r>
  <r>
    <x v="27"/>
    <x v="5"/>
    <n v="1"/>
    <n v="11"/>
    <x v="5"/>
    <n v="100.8"/>
    <d v="2015-06-20T00:00:00"/>
    <x v="209"/>
    <n v="1713"/>
  </r>
  <r>
    <x v="27"/>
    <x v="5"/>
    <n v="3"/>
    <n v="11"/>
    <x v="5"/>
    <n v="75"/>
    <d v="2015-06-20T00:00:00"/>
    <x v="235"/>
    <n v="1995"/>
  </r>
  <r>
    <x v="27"/>
    <x v="5"/>
    <n v="3"/>
    <n v="11"/>
    <x v="5"/>
    <n v="75"/>
    <d v="2015-06-20T00:00:00"/>
    <x v="163"/>
    <n v="2092"/>
  </r>
  <r>
    <x v="27"/>
    <x v="5"/>
    <n v="8"/>
    <n v="11"/>
    <x v="5"/>
    <n v="12.5"/>
    <d v="2015-06-20T00:00:00"/>
    <x v="30"/>
    <n v="1940"/>
  </r>
  <r>
    <x v="27"/>
    <x v="6"/>
    <n v="1"/>
    <n v="12"/>
    <x v="6"/>
    <m/>
    <d v="2015-06-20T00:00:00"/>
    <x v="0"/>
    <n v="0"/>
  </r>
  <r>
    <x v="27"/>
    <x v="6"/>
    <n v="1"/>
    <n v="12"/>
    <x v="6"/>
    <n v="100.3"/>
    <d v="2015-06-20T00:00:00"/>
    <x v="101"/>
    <n v="2001"/>
  </r>
  <r>
    <x v="27"/>
    <x v="6"/>
    <n v="2"/>
    <n v="12"/>
    <x v="6"/>
    <n v="66.666666666666657"/>
    <d v="2015-06-20T00:00:00"/>
    <x v="213"/>
    <n v="846"/>
  </r>
  <r>
    <x v="27"/>
    <x v="6"/>
    <n v="3"/>
    <n v="12"/>
    <x v="6"/>
    <n v="33.333333333333329"/>
    <d v="2015-06-20T00:00:00"/>
    <x v="273"/>
    <n v="2091"/>
  </r>
  <r>
    <x v="27"/>
    <x v="7"/>
    <n v="1"/>
    <n v="13"/>
    <x v="7"/>
    <m/>
    <d v="2015-06-20T00:00:00"/>
    <x v="0"/>
    <n v="0"/>
  </r>
  <r>
    <x v="27"/>
    <x v="8"/>
    <n v="1"/>
    <n v="14"/>
    <x v="8"/>
    <m/>
    <d v="2015-06-20T00:00:00"/>
    <x v="0"/>
    <n v="0"/>
  </r>
  <r>
    <x v="27"/>
    <x v="8"/>
    <n v="1"/>
    <n v="14"/>
    <x v="8"/>
    <n v="100.2"/>
    <d v="2015-06-20T00:00:00"/>
    <x v="315"/>
    <n v="1546"/>
  </r>
  <r>
    <x v="27"/>
    <x v="8"/>
    <n v="2"/>
    <n v="14"/>
    <x v="8"/>
    <n v="50"/>
    <d v="2015-06-20T00:00:00"/>
    <x v="186"/>
    <n v="1761"/>
  </r>
  <r>
    <x v="27"/>
    <x v="9"/>
    <n v="1"/>
    <n v="17"/>
    <x v="9"/>
    <m/>
    <d v="2015-06-20T00:00:00"/>
    <x v="0"/>
    <n v="0"/>
  </r>
  <r>
    <x v="27"/>
    <x v="10"/>
    <n v="1"/>
    <n v="18"/>
    <x v="10"/>
    <m/>
    <d v="2015-06-20T00:00:00"/>
    <x v="0"/>
    <n v="0"/>
  </r>
  <r>
    <x v="27"/>
    <x v="10"/>
    <n v="1"/>
    <n v="18"/>
    <x v="10"/>
    <n v="100.2"/>
    <d v="2015-06-20T00:00:00"/>
    <x v="298"/>
    <n v="2118"/>
  </r>
  <r>
    <x v="27"/>
    <x v="11"/>
    <n v="1"/>
    <n v="22"/>
    <x v="11"/>
    <m/>
    <d v="2015-06-20T00:00:00"/>
    <x v="0"/>
    <n v="0"/>
  </r>
  <r>
    <x v="28"/>
    <x v="0"/>
    <n v="1"/>
    <n v="1"/>
    <x v="0"/>
    <m/>
    <d v="2015-07-11T00:00:00"/>
    <x v="0"/>
    <n v="0"/>
  </r>
  <r>
    <x v="28"/>
    <x v="0"/>
    <n v="1"/>
    <n v="1"/>
    <x v="0"/>
    <n v="102.1"/>
    <d v="2015-07-11T00:00:00"/>
    <x v="286"/>
    <n v="1430"/>
  </r>
  <r>
    <x v="28"/>
    <x v="0"/>
    <n v="3"/>
    <n v="1"/>
    <x v="0"/>
    <n v="90.476190476190482"/>
    <d v="2015-07-11T00:00:00"/>
    <x v="43"/>
    <n v="1990"/>
  </r>
  <r>
    <x v="28"/>
    <x v="0"/>
    <n v="4"/>
    <n v="1"/>
    <x v="0"/>
    <n v="85.714285714285722"/>
    <d v="2015-07-11T00:00:00"/>
    <x v="168"/>
    <n v="465"/>
  </r>
  <r>
    <x v="28"/>
    <x v="0"/>
    <n v="7"/>
    <n v="1"/>
    <x v="0"/>
    <n v="71.428571428571431"/>
    <d v="2015-07-11T00:00:00"/>
    <x v="221"/>
    <n v="1358"/>
  </r>
  <r>
    <x v="28"/>
    <x v="0"/>
    <n v="8"/>
    <n v="1"/>
    <x v="0"/>
    <n v="66.666666666666657"/>
    <d v="2015-07-11T00:00:00"/>
    <x v="248"/>
    <n v="1659"/>
  </r>
  <r>
    <x v="28"/>
    <x v="0"/>
    <n v="11"/>
    <n v="1"/>
    <x v="0"/>
    <n v="52.38095238095238"/>
    <d v="2015-07-11T00:00:00"/>
    <x v="294"/>
    <n v="1999"/>
  </r>
  <r>
    <x v="28"/>
    <x v="0"/>
    <n v="13"/>
    <n v="1"/>
    <x v="0"/>
    <n v="42.857142857142861"/>
    <d v="2015-07-11T00:00:00"/>
    <x v="69"/>
    <n v="1632"/>
  </r>
  <r>
    <x v="28"/>
    <x v="0"/>
    <n v="13"/>
    <n v="1"/>
    <x v="0"/>
    <n v="42.857142857142861"/>
    <d v="2015-07-11T00:00:00"/>
    <x v="247"/>
    <n v="1735"/>
  </r>
  <r>
    <x v="28"/>
    <x v="0"/>
    <n v="15"/>
    <n v="1"/>
    <x v="0"/>
    <n v="33.333333333333329"/>
    <d v="2015-07-11T00:00:00"/>
    <x v="314"/>
    <n v="1121"/>
  </r>
  <r>
    <x v="28"/>
    <x v="0"/>
    <n v="16"/>
    <n v="1"/>
    <x v="0"/>
    <n v="28.571428571428569"/>
    <d v="2015-07-11T00:00:00"/>
    <x v="159"/>
    <n v="1356"/>
  </r>
  <r>
    <x v="28"/>
    <x v="0"/>
    <n v="18"/>
    <n v="1"/>
    <x v="0"/>
    <n v="19.047619047619051"/>
    <d v="2015-07-11T00:00:00"/>
    <x v="74"/>
    <n v="1565"/>
  </r>
  <r>
    <x v="28"/>
    <x v="0"/>
    <n v="18"/>
    <n v="1"/>
    <x v="0"/>
    <n v="19.047619047619051"/>
    <d v="2015-07-11T00:00:00"/>
    <x v="109"/>
    <n v="1742"/>
  </r>
  <r>
    <x v="28"/>
    <x v="0"/>
    <n v="20"/>
    <n v="1"/>
    <x v="0"/>
    <n v="9.5238095238095184"/>
    <d v="2015-07-11T00:00:00"/>
    <x v="222"/>
    <n v="1477"/>
  </r>
  <r>
    <x v="28"/>
    <x v="0"/>
    <n v="20"/>
    <n v="1"/>
    <x v="0"/>
    <n v="9.5238095238095184"/>
    <d v="2015-07-11T00:00:00"/>
    <x v="71"/>
    <n v="1858"/>
  </r>
  <r>
    <x v="28"/>
    <x v="1"/>
    <n v="1"/>
    <n v="2"/>
    <x v="1"/>
    <m/>
    <d v="2015-07-11T00:00:00"/>
    <x v="0"/>
    <n v="0"/>
  </r>
  <r>
    <x v="28"/>
    <x v="1"/>
    <n v="2"/>
    <n v="2"/>
    <x v="1"/>
    <n v="93.333333333333329"/>
    <d v="2015-07-11T00:00:00"/>
    <x v="224"/>
    <n v="456"/>
  </r>
  <r>
    <x v="28"/>
    <x v="1"/>
    <n v="3"/>
    <n v="2"/>
    <x v="1"/>
    <n v="86.666666666666671"/>
    <d v="2015-07-11T00:00:00"/>
    <x v="40"/>
    <n v="151"/>
  </r>
  <r>
    <x v="28"/>
    <x v="1"/>
    <n v="4"/>
    <n v="2"/>
    <x v="1"/>
    <n v="80"/>
    <d v="2015-07-11T00:00:00"/>
    <x v="171"/>
    <n v="747"/>
  </r>
  <r>
    <x v="28"/>
    <x v="1"/>
    <n v="6"/>
    <n v="2"/>
    <x v="1"/>
    <n v="66.666666666666657"/>
    <d v="2015-07-11T00:00:00"/>
    <x v="77"/>
    <n v="723"/>
  </r>
  <r>
    <x v="28"/>
    <x v="1"/>
    <n v="6"/>
    <n v="2"/>
    <x v="1"/>
    <n v="66.666666666666657"/>
    <d v="2015-07-11T00:00:00"/>
    <x v="79"/>
    <n v="1534"/>
  </r>
  <r>
    <x v="28"/>
    <x v="1"/>
    <n v="8"/>
    <n v="2"/>
    <x v="1"/>
    <n v="53.333333333333329"/>
    <d v="2015-07-11T00:00:00"/>
    <x v="201"/>
    <n v="1590"/>
  </r>
  <r>
    <x v="28"/>
    <x v="1"/>
    <n v="9"/>
    <n v="2"/>
    <x v="1"/>
    <n v="46.666666666666664"/>
    <d v="2015-07-11T00:00:00"/>
    <x v="308"/>
    <n v="1157"/>
  </r>
  <r>
    <x v="28"/>
    <x v="1"/>
    <n v="10"/>
    <n v="2"/>
    <x v="1"/>
    <n v="40"/>
    <d v="2015-07-11T00:00:00"/>
    <x v="172"/>
    <n v="1411"/>
  </r>
  <r>
    <x v="28"/>
    <x v="1"/>
    <n v="12"/>
    <n v="2"/>
    <x v="1"/>
    <n v="26.666666666666657"/>
    <d v="2015-07-11T00:00:00"/>
    <x v="41"/>
    <n v="1401"/>
  </r>
  <r>
    <x v="28"/>
    <x v="1"/>
    <n v="14"/>
    <n v="2"/>
    <x v="1"/>
    <n v="13.333333333333329"/>
    <d v="2015-07-11T00:00:00"/>
    <x v="78"/>
    <n v="1503"/>
  </r>
  <r>
    <x v="28"/>
    <x v="1"/>
    <n v="15"/>
    <n v="2"/>
    <x v="1"/>
    <n v="6.6666666666666572"/>
    <d v="2015-07-11T00:00:00"/>
    <x v="10"/>
    <n v="1112"/>
  </r>
  <r>
    <x v="28"/>
    <x v="2"/>
    <n v="1"/>
    <n v="3"/>
    <x v="2"/>
    <m/>
    <d v="2015-07-11T00:00:00"/>
    <x v="0"/>
    <n v="0"/>
  </r>
  <r>
    <x v="28"/>
    <x v="3"/>
    <n v="1"/>
    <n v="6"/>
    <x v="3"/>
    <m/>
    <d v="2015-07-11T00:00:00"/>
    <x v="0"/>
    <n v="0"/>
  </r>
  <r>
    <x v="28"/>
    <x v="3"/>
    <n v="1"/>
    <n v="6"/>
    <x v="3"/>
    <n v="100.3"/>
    <d v="2015-07-11T00:00:00"/>
    <x v="205"/>
    <n v="1198"/>
  </r>
  <r>
    <x v="28"/>
    <x v="3"/>
    <n v="2"/>
    <n v="6"/>
    <x v="3"/>
    <n v="66.666666666666657"/>
    <d v="2015-07-11T00:00:00"/>
    <x v="80"/>
    <n v="1867"/>
  </r>
  <r>
    <x v="28"/>
    <x v="3"/>
    <n v="3"/>
    <n v="6"/>
    <x v="3"/>
    <n v="33.333333333333329"/>
    <d v="2015-07-11T00:00:00"/>
    <x v="62"/>
    <n v="2039"/>
  </r>
  <r>
    <x v="28"/>
    <x v="4"/>
    <n v="1"/>
    <n v="10"/>
    <x v="4"/>
    <m/>
    <d v="2015-07-11T00:00:00"/>
    <x v="0"/>
    <n v="0"/>
  </r>
  <r>
    <x v="28"/>
    <x v="4"/>
    <n v="1"/>
    <n v="10"/>
    <x v="4"/>
    <n v="103.1"/>
    <d v="2015-07-11T00:00:00"/>
    <x v="249"/>
    <n v="2054"/>
  </r>
  <r>
    <x v="28"/>
    <x v="4"/>
    <n v="2"/>
    <n v="10"/>
    <x v="4"/>
    <n v="96.774193548387103"/>
    <d v="2015-07-11T00:00:00"/>
    <x v="288"/>
    <n v="1981"/>
  </r>
  <r>
    <x v="28"/>
    <x v="4"/>
    <n v="7"/>
    <n v="10"/>
    <x v="4"/>
    <n v="80.645161290322591"/>
    <d v="2015-07-11T00:00:00"/>
    <x v="150"/>
    <n v="1453"/>
  </r>
  <r>
    <x v="28"/>
    <x v="4"/>
    <n v="7"/>
    <n v="10"/>
    <x v="4"/>
    <n v="80.645161290322591"/>
    <d v="2015-07-11T00:00:00"/>
    <x v="18"/>
    <n v="1814"/>
  </r>
  <r>
    <x v="28"/>
    <x v="4"/>
    <n v="10"/>
    <n v="10"/>
    <x v="4"/>
    <n v="70.967741935483872"/>
    <d v="2015-07-11T00:00:00"/>
    <x v="94"/>
    <n v="1710"/>
  </r>
  <r>
    <x v="28"/>
    <x v="4"/>
    <n v="10"/>
    <n v="10"/>
    <x v="4"/>
    <n v="70.967741935483872"/>
    <d v="2015-07-11T00:00:00"/>
    <x v="182"/>
    <n v="1942"/>
  </r>
  <r>
    <x v="28"/>
    <x v="4"/>
    <n v="14"/>
    <n v="10"/>
    <x v="4"/>
    <n v="58.064516129032263"/>
    <d v="2015-07-11T00:00:00"/>
    <x v="22"/>
    <n v="1651"/>
  </r>
  <r>
    <x v="28"/>
    <x v="4"/>
    <n v="15"/>
    <n v="10"/>
    <x v="4"/>
    <n v="54.838709677419359"/>
    <d v="2015-07-11T00:00:00"/>
    <x v="81"/>
    <n v="1412"/>
  </r>
  <r>
    <x v="28"/>
    <x v="4"/>
    <n v="15"/>
    <n v="10"/>
    <x v="4"/>
    <n v="54.838709677419359"/>
    <d v="2015-07-11T00:00:00"/>
    <x v="231"/>
    <n v="1773"/>
  </r>
  <r>
    <x v="28"/>
    <x v="4"/>
    <n v="18"/>
    <n v="10"/>
    <x v="4"/>
    <n v="45.161290322580648"/>
    <d v="2015-07-11T00:00:00"/>
    <x v="250"/>
    <n v="1781"/>
  </r>
  <r>
    <x v="28"/>
    <x v="4"/>
    <n v="20"/>
    <n v="10"/>
    <x v="4"/>
    <n v="38.70967741935484"/>
    <d v="2015-07-11T00:00:00"/>
    <x v="21"/>
    <n v="1938"/>
  </r>
  <r>
    <x v="28"/>
    <x v="4"/>
    <n v="20"/>
    <n v="10"/>
    <x v="4"/>
    <n v="38.70967741935484"/>
    <d v="2015-07-11T00:00:00"/>
    <x v="20"/>
    <n v="2025"/>
  </r>
  <r>
    <x v="28"/>
    <x v="4"/>
    <n v="20"/>
    <n v="10"/>
    <x v="4"/>
    <n v="38.70967741935484"/>
    <d v="2015-07-11T00:00:00"/>
    <x v="268"/>
    <n v="2102"/>
  </r>
  <r>
    <x v="28"/>
    <x v="4"/>
    <n v="23"/>
    <n v="10"/>
    <x v="4"/>
    <n v="29.032258064516128"/>
    <d v="2015-07-11T00:00:00"/>
    <x v="82"/>
    <n v="1815"/>
  </r>
  <r>
    <x v="28"/>
    <x v="4"/>
    <n v="23"/>
    <n v="10"/>
    <x v="4"/>
    <n v="29.032258064516128"/>
    <d v="2015-07-11T00:00:00"/>
    <x v="245"/>
    <n v="1910"/>
  </r>
  <r>
    <x v="28"/>
    <x v="4"/>
    <n v="23"/>
    <n v="10"/>
    <x v="4"/>
    <n v="29.032258064516128"/>
    <d v="2015-07-11T00:00:00"/>
    <x v="46"/>
    <n v="2030"/>
  </r>
  <r>
    <x v="28"/>
    <x v="4"/>
    <n v="28"/>
    <n v="10"/>
    <x v="4"/>
    <n v="12.903225806451616"/>
    <d v="2015-07-11T00:00:00"/>
    <x v="251"/>
    <n v="1949"/>
  </r>
  <r>
    <x v="28"/>
    <x v="4"/>
    <n v="30"/>
    <n v="10"/>
    <x v="4"/>
    <n v="6.4516129032258078"/>
    <d v="2015-07-11T00:00:00"/>
    <x v="125"/>
    <n v="1677"/>
  </r>
  <r>
    <x v="28"/>
    <x v="5"/>
    <n v="1"/>
    <n v="11"/>
    <x v="5"/>
    <m/>
    <d v="2015-07-11T00:00:00"/>
    <x v="0"/>
    <n v="0"/>
  </r>
  <r>
    <x v="28"/>
    <x v="5"/>
    <n v="2"/>
    <n v="11"/>
    <x v="5"/>
    <n v="96.296296296296291"/>
    <d v="2015-07-11T00:00:00"/>
    <x v="316"/>
    <n v="2122"/>
  </r>
  <r>
    <x v="28"/>
    <x v="5"/>
    <n v="3"/>
    <n v="11"/>
    <x v="5"/>
    <n v="92.592592592592595"/>
    <d v="2015-07-11T00:00:00"/>
    <x v="208"/>
    <n v="2043"/>
  </r>
  <r>
    <x v="28"/>
    <x v="5"/>
    <n v="4"/>
    <n v="11"/>
    <x v="5"/>
    <n v="88.888888888888886"/>
    <d v="2015-07-11T00:00:00"/>
    <x v="49"/>
    <n v="1734"/>
  </r>
  <r>
    <x v="28"/>
    <x v="5"/>
    <n v="4"/>
    <n v="11"/>
    <x v="5"/>
    <n v="88.888888888888886"/>
    <d v="2015-07-11T00:00:00"/>
    <x v="53"/>
    <n v="2075"/>
  </r>
  <r>
    <x v="28"/>
    <x v="5"/>
    <n v="6"/>
    <n v="11"/>
    <x v="5"/>
    <n v="81.481481481481481"/>
    <d v="2015-07-11T00:00:00"/>
    <x v="46"/>
    <n v="2030"/>
  </r>
  <r>
    <x v="28"/>
    <x v="5"/>
    <n v="7"/>
    <n v="11"/>
    <x v="5"/>
    <n v="77.777777777777771"/>
    <d v="2015-07-11T00:00:00"/>
    <x v="152"/>
    <n v="1733"/>
  </r>
  <r>
    <x v="28"/>
    <x v="5"/>
    <n v="7"/>
    <n v="11"/>
    <x v="5"/>
    <n v="77.777777777777771"/>
    <d v="2015-07-11T00:00:00"/>
    <x v="154"/>
    <n v="1966"/>
  </r>
  <r>
    <x v="28"/>
    <x v="5"/>
    <n v="11"/>
    <n v="11"/>
    <x v="5"/>
    <n v="62.962962962962962"/>
    <d v="2015-07-11T00:00:00"/>
    <x v="151"/>
    <n v="1133"/>
  </r>
  <r>
    <x v="28"/>
    <x v="5"/>
    <n v="14"/>
    <n v="11"/>
    <x v="5"/>
    <n v="51.851851851851855"/>
    <d v="2015-07-11T00:00:00"/>
    <x v="99"/>
    <n v="1925"/>
  </r>
  <r>
    <x v="28"/>
    <x v="5"/>
    <n v="16"/>
    <n v="11"/>
    <x v="5"/>
    <n v="44.444444444444443"/>
    <d v="2015-07-11T00:00:00"/>
    <x v="289"/>
    <n v="1380"/>
  </r>
  <r>
    <x v="28"/>
    <x v="5"/>
    <n v="18"/>
    <n v="11"/>
    <x v="5"/>
    <n v="37.037037037037038"/>
    <d v="2015-07-11T00:00:00"/>
    <x v="132"/>
    <n v="2048"/>
  </r>
  <r>
    <x v="28"/>
    <x v="5"/>
    <n v="27"/>
    <n v="11"/>
    <x v="5"/>
    <n v="3.7037037037037095"/>
    <d v="2015-07-11T00:00:00"/>
    <x v="30"/>
    <n v="1940"/>
  </r>
  <r>
    <x v="28"/>
    <x v="6"/>
    <n v="1"/>
    <n v="12"/>
    <x v="6"/>
    <m/>
    <d v="2015-07-11T00:00:00"/>
    <x v="0"/>
    <n v="0"/>
  </r>
  <r>
    <x v="28"/>
    <x v="6"/>
    <n v="4"/>
    <n v="12"/>
    <x v="6"/>
    <n v="62.5"/>
    <d v="2015-07-11T00:00:00"/>
    <x v="100"/>
    <n v="1926"/>
  </r>
  <r>
    <x v="28"/>
    <x v="6"/>
    <n v="5"/>
    <n v="12"/>
    <x v="6"/>
    <n v="50"/>
    <d v="2015-07-11T00:00:00"/>
    <x v="101"/>
    <n v="2001"/>
  </r>
  <r>
    <x v="28"/>
    <x v="6"/>
    <n v="7"/>
    <n v="12"/>
    <x v="6"/>
    <n v="25"/>
    <d v="2015-07-11T00:00:00"/>
    <x v="213"/>
    <n v="846"/>
  </r>
  <r>
    <x v="28"/>
    <x v="7"/>
    <n v="1"/>
    <n v="13"/>
    <x v="7"/>
    <m/>
    <d v="2015-07-11T00:00:00"/>
    <x v="0"/>
    <n v="0"/>
  </r>
  <r>
    <x v="28"/>
    <x v="7"/>
    <n v="1"/>
    <n v="13"/>
    <x v="7"/>
    <n v="101"/>
    <d v="2015-07-11T00:00:00"/>
    <x v="188"/>
    <n v="1644"/>
  </r>
  <r>
    <x v="28"/>
    <x v="7"/>
    <n v="3"/>
    <n v="13"/>
    <x v="7"/>
    <n v="80"/>
    <d v="2015-07-11T00:00:00"/>
    <x v="112"/>
    <n v="979"/>
  </r>
  <r>
    <x v="28"/>
    <x v="7"/>
    <n v="4"/>
    <n v="13"/>
    <x v="7"/>
    <n v="70"/>
    <d v="2015-07-11T00:00:00"/>
    <x v="37"/>
    <n v="1417"/>
  </r>
  <r>
    <x v="28"/>
    <x v="7"/>
    <n v="6"/>
    <n v="13"/>
    <x v="7"/>
    <n v="50"/>
    <d v="2015-07-11T00:00:00"/>
    <x v="214"/>
    <n v="1494"/>
  </r>
  <r>
    <x v="28"/>
    <x v="7"/>
    <n v="7"/>
    <n v="13"/>
    <x v="7"/>
    <n v="40"/>
    <d v="2015-07-11T00:00:00"/>
    <x v="252"/>
    <n v="1991"/>
  </r>
  <r>
    <x v="28"/>
    <x v="7"/>
    <n v="9"/>
    <n v="13"/>
    <x v="7"/>
    <n v="20"/>
    <d v="2015-07-11T00:00:00"/>
    <x v="317"/>
    <n v="499"/>
  </r>
  <r>
    <x v="28"/>
    <x v="7"/>
    <n v="9"/>
    <n v="13"/>
    <x v="7"/>
    <n v="20"/>
    <d v="2015-07-11T00:00:00"/>
    <x v="215"/>
    <n v="2085"/>
  </r>
  <r>
    <x v="28"/>
    <x v="8"/>
    <n v="1"/>
    <n v="14"/>
    <x v="8"/>
    <m/>
    <d v="2015-07-11T00:00:00"/>
    <x v="0"/>
    <n v="0"/>
  </r>
  <r>
    <x v="28"/>
    <x v="8"/>
    <n v="1"/>
    <n v="14"/>
    <x v="8"/>
    <n v="100.5"/>
    <d v="2015-07-11T00:00:00"/>
    <x v="291"/>
    <n v="732"/>
  </r>
  <r>
    <x v="28"/>
    <x v="8"/>
    <n v="2"/>
    <n v="14"/>
    <x v="8"/>
    <n v="80"/>
    <d v="2015-07-11T00:00:00"/>
    <x v="187"/>
    <n v="1935"/>
  </r>
  <r>
    <x v="28"/>
    <x v="8"/>
    <n v="4"/>
    <n v="14"/>
    <x v="8"/>
    <n v="40"/>
    <d v="2015-07-11T00:00:00"/>
    <x v="301"/>
    <n v="1475"/>
  </r>
  <r>
    <x v="28"/>
    <x v="8"/>
    <n v="5"/>
    <n v="14"/>
    <x v="8"/>
    <n v="20"/>
    <d v="2015-07-11T00:00:00"/>
    <x v="186"/>
    <n v="1761"/>
  </r>
  <r>
    <x v="28"/>
    <x v="9"/>
    <n v="1"/>
    <n v="17"/>
    <x v="9"/>
    <m/>
    <d v="2015-07-11T00:00:00"/>
    <x v="0"/>
    <n v="0"/>
  </r>
  <r>
    <x v="28"/>
    <x v="9"/>
    <n v="2"/>
    <n v="17"/>
    <x v="9"/>
    <n v="80"/>
    <d v="2015-07-11T00:00:00"/>
    <x v="206"/>
    <n v="957"/>
  </r>
  <r>
    <x v="28"/>
    <x v="9"/>
    <n v="3"/>
    <n v="17"/>
    <x v="9"/>
    <n v="60"/>
    <d v="2015-07-11T00:00:00"/>
    <x v="62"/>
    <n v="2039"/>
  </r>
  <r>
    <x v="28"/>
    <x v="9"/>
    <n v="4"/>
    <n v="17"/>
    <x v="9"/>
    <n v="40"/>
    <d v="2015-07-11T00:00:00"/>
    <x v="239"/>
    <n v="1972"/>
  </r>
  <r>
    <x v="28"/>
    <x v="10"/>
    <n v="1"/>
    <n v="18"/>
    <x v="10"/>
    <m/>
    <d v="2015-07-11T00:00:00"/>
    <x v="0"/>
    <n v="0"/>
  </r>
  <r>
    <x v="28"/>
    <x v="10"/>
    <n v="3"/>
    <n v="18"/>
    <x v="10"/>
    <n v="33.333333333333329"/>
    <d v="2015-07-11T00:00:00"/>
    <x v="253"/>
    <n v="1992"/>
  </r>
  <r>
    <x v="28"/>
    <x v="11"/>
    <n v="1"/>
    <n v="22"/>
    <x v="11"/>
    <m/>
    <d v="2015-07-11T00:00:00"/>
    <x v="0"/>
    <n v="0"/>
  </r>
  <r>
    <x v="29"/>
    <x v="0"/>
    <n v="1"/>
    <n v="1"/>
    <x v="0"/>
    <m/>
    <d v="2015-07-11T00:00:00"/>
    <x v="0"/>
    <n v="0"/>
  </r>
  <r>
    <x v="29"/>
    <x v="0"/>
    <n v="1"/>
    <n v="1"/>
    <x v="0"/>
    <n v="101"/>
    <d v="2015-07-11T00:00:00"/>
    <x v="256"/>
    <n v="2003"/>
  </r>
  <r>
    <x v="29"/>
    <x v="0"/>
    <n v="2"/>
    <n v="1"/>
    <x v="0"/>
    <n v="90"/>
    <d v="2015-07-11T00:00:00"/>
    <x v="67"/>
    <n v="2047"/>
  </r>
  <r>
    <x v="29"/>
    <x v="0"/>
    <n v="3"/>
    <n v="1"/>
    <x v="0"/>
    <n v="80"/>
    <d v="2015-07-11T00:00:00"/>
    <x v="257"/>
    <n v="2107"/>
  </r>
  <r>
    <x v="29"/>
    <x v="0"/>
    <n v="4"/>
    <n v="1"/>
    <x v="0"/>
    <n v="70"/>
    <d v="2015-07-11T00:00:00"/>
    <x v="312"/>
    <n v="1630"/>
  </r>
  <r>
    <x v="29"/>
    <x v="0"/>
    <n v="9"/>
    <n v="1"/>
    <x v="0"/>
    <n v="20"/>
    <d v="2015-07-11T00:00:00"/>
    <x v="73"/>
    <n v="495"/>
  </r>
  <r>
    <x v="29"/>
    <x v="0"/>
    <n v="10"/>
    <n v="1"/>
    <x v="0"/>
    <n v="10"/>
    <d v="2015-07-11T00:00:00"/>
    <x v="267"/>
    <n v="1329"/>
  </r>
  <r>
    <x v="29"/>
    <x v="1"/>
    <n v="1"/>
    <n v="2"/>
    <x v="1"/>
    <m/>
    <d v="2015-07-11T00:00:00"/>
    <x v="0"/>
    <n v="0"/>
  </r>
  <r>
    <x v="29"/>
    <x v="1"/>
    <n v="1"/>
    <n v="2"/>
    <x v="1"/>
    <n v="100.1"/>
    <d v="2015-07-11T00:00:00"/>
    <x v="262"/>
    <n v="810"/>
  </r>
  <r>
    <x v="29"/>
    <x v="2"/>
    <n v="1"/>
    <n v="3"/>
    <x v="2"/>
    <m/>
    <d v="2015-07-11T00:00:00"/>
    <x v="0"/>
    <n v="0"/>
  </r>
  <r>
    <x v="29"/>
    <x v="3"/>
    <n v="1"/>
    <n v="6"/>
    <x v="3"/>
    <m/>
    <d v="2015-07-11T00:00:00"/>
    <x v="0"/>
    <n v="0"/>
  </r>
  <r>
    <x v="29"/>
    <x v="4"/>
    <n v="1"/>
    <n v="10"/>
    <x v="4"/>
    <m/>
    <d v="2015-07-11T00:00:00"/>
    <x v="0"/>
    <n v="0"/>
  </r>
  <r>
    <x v="29"/>
    <x v="4"/>
    <n v="3"/>
    <n v="10"/>
    <x v="4"/>
    <n v="66.666666666666657"/>
    <d v="2015-07-11T00:00:00"/>
    <x v="180"/>
    <n v="1819"/>
  </r>
  <r>
    <x v="29"/>
    <x v="5"/>
    <n v="1"/>
    <n v="11"/>
    <x v="5"/>
    <m/>
    <d v="2015-07-11T00:00:00"/>
    <x v="0"/>
    <n v="0"/>
  </r>
  <r>
    <x v="29"/>
    <x v="5"/>
    <n v="2"/>
    <n v="11"/>
    <x v="5"/>
    <n v="95"/>
    <d v="2015-07-11T00:00:00"/>
    <x v="151"/>
    <n v="1133"/>
  </r>
  <r>
    <x v="29"/>
    <x v="5"/>
    <n v="4"/>
    <n v="11"/>
    <x v="5"/>
    <n v="85"/>
    <d v="2015-07-11T00:00:00"/>
    <x v="281"/>
    <n v="2114"/>
  </r>
  <r>
    <x v="29"/>
    <x v="5"/>
    <n v="12"/>
    <n v="11"/>
    <x v="5"/>
    <n v="45"/>
    <d v="2015-07-11T00:00:00"/>
    <x v="265"/>
    <n v="2106"/>
  </r>
  <r>
    <x v="29"/>
    <x v="6"/>
    <n v="1"/>
    <n v="12"/>
    <x v="6"/>
    <m/>
    <d v="2015-07-11T00:00:00"/>
    <x v="0"/>
    <n v="0"/>
  </r>
  <r>
    <x v="29"/>
    <x v="7"/>
    <n v="1"/>
    <n v="13"/>
    <x v="7"/>
    <m/>
    <d v="2015-07-11T00:00:00"/>
    <x v="0"/>
    <n v="0"/>
  </r>
  <r>
    <x v="29"/>
    <x v="7"/>
    <n v="1"/>
    <n v="13"/>
    <x v="7"/>
    <n v="100.3"/>
    <d v="2015-07-11T00:00:00"/>
    <x v="139"/>
    <n v="1322"/>
  </r>
  <r>
    <x v="29"/>
    <x v="7"/>
    <n v="2"/>
    <n v="13"/>
    <x v="7"/>
    <n v="66.666666666666657"/>
    <d v="2015-07-11T00:00:00"/>
    <x v="318"/>
    <n v="1164"/>
  </r>
  <r>
    <x v="29"/>
    <x v="7"/>
    <n v="3"/>
    <n v="13"/>
    <x v="7"/>
    <n v="33.333333333333329"/>
    <d v="2015-07-11T00:00:00"/>
    <x v="252"/>
    <n v="1991"/>
  </r>
  <r>
    <x v="29"/>
    <x v="8"/>
    <n v="1"/>
    <n v="14"/>
    <x v="8"/>
    <m/>
    <d v="2015-07-11T00:00:00"/>
    <x v="0"/>
    <n v="0"/>
  </r>
  <r>
    <x v="29"/>
    <x v="9"/>
    <n v="1"/>
    <n v="17"/>
    <x v="9"/>
    <m/>
    <d v="2015-07-11T00:00:00"/>
    <x v="0"/>
    <n v="0"/>
  </r>
  <r>
    <x v="29"/>
    <x v="10"/>
    <n v="1"/>
    <n v="18"/>
    <x v="10"/>
    <m/>
    <d v="2015-07-11T00:00:00"/>
    <x v="0"/>
    <n v="0"/>
  </r>
  <r>
    <x v="29"/>
    <x v="10"/>
    <n v="1"/>
    <n v="18"/>
    <x v="10"/>
    <n v="100.2"/>
    <d v="2015-07-11T00:00:00"/>
    <x v="240"/>
    <n v="1820"/>
  </r>
  <r>
    <x v="29"/>
    <x v="10"/>
    <n v="2"/>
    <n v="18"/>
    <x v="10"/>
    <n v="50"/>
    <d v="2015-07-11T00:00:00"/>
    <x v="253"/>
    <n v="1992"/>
  </r>
  <r>
    <x v="29"/>
    <x v="11"/>
    <n v="1"/>
    <n v="22"/>
    <x v="11"/>
    <m/>
    <d v="2015-07-11T00:00:00"/>
    <x v="0"/>
    <n v="0"/>
  </r>
  <r>
    <x v="30"/>
    <x v="0"/>
    <n v="1"/>
    <n v="1"/>
    <x v="0"/>
    <m/>
    <d v="2015-07-18T00:00:00"/>
    <x v="0"/>
    <n v="0"/>
  </r>
  <r>
    <x v="30"/>
    <x v="0"/>
    <n v="1"/>
    <n v="1"/>
    <x v="0"/>
    <n v="100.7"/>
    <d v="2015-07-18T00:00:00"/>
    <x v="299"/>
    <n v="313"/>
  </r>
  <r>
    <x v="30"/>
    <x v="0"/>
    <n v="2"/>
    <n v="1"/>
    <x v="0"/>
    <n v="85.714285714285708"/>
    <d v="2015-07-18T00:00:00"/>
    <x v="64"/>
    <n v="248"/>
  </r>
  <r>
    <x v="30"/>
    <x v="0"/>
    <n v="3"/>
    <n v="1"/>
    <x v="0"/>
    <n v="71.428571428571431"/>
    <d v="2015-07-18T00:00:00"/>
    <x v="74"/>
    <n v="1565"/>
  </r>
  <r>
    <x v="30"/>
    <x v="0"/>
    <n v="4"/>
    <n v="1"/>
    <x v="0"/>
    <n v="57.142857142857139"/>
    <d v="2015-07-18T00:00:00"/>
    <x v="111"/>
    <n v="520"/>
  </r>
  <r>
    <x v="30"/>
    <x v="0"/>
    <n v="6"/>
    <n v="1"/>
    <x v="0"/>
    <n v="28.571428571428569"/>
    <d v="2015-07-18T00:00:00"/>
    <x v="223"/>
    <n v="1454"/>
  </r>
  <r>
    <x v="30"/>
    <x v="1"/>
    <n v="1"/>
    <n v="2"/>
    <x v="1"/>
    <m/>
    <d v="2015-07-18T00:00:00"/>
    <x v="0"/>
    <n v="0"/>
  </r>
  <r>
    <x v="30"/>
    <x v="1"/>
    <n v="1"/>
    <n v="2"/>
    <x v="1"/>
    <n v="100.1"/>
    <d v="2015-07-18T00:00:00"/>
    <x v="79"/>
    <n v="1534"/>
  </r>
  <r>
    <x v="30"/>
    <x v="2"/>
    <n v="1"/>
    <n v="3"/>
    <x v="2"/>
    <m/>
    <d v="2015-07-18T00:00:00"/>
    <x v="0"/>
    <n v="0"/>
  </r>
  <r>
    <x v="30"/>
    <x v="2"/>
    <n v="1"/>
    <n v="3"/>
    <x v="2"/>
    <n v="100.2"/>
    <d v="2015-07-18T00:00:00"/>
    <x v="227"/>
    <n v="597"/>
  </r>
  <r>
    <x v="30"/>
    <x v="2"/>
    <n v="2"/>
    <n v="3"/>
    <x v="2"/>
    <n v="50"/>
    <d v="2015-07-18T00:00:00"/>
    <x v="242"/>
    <n v="3"/>
  </r>
  <r>
    <x v="30"/>
    <x v="3"/>
    <n v="1"/>
    <n v="6"/>
    <x v="3"/>
    <m/>
    <d v="2015-07-18T00:00:00"/>
    <x v="0"/>
    <n v="0"/>
  </r>
  <r>
    <x v="30"/>
    <x v="3"/>
    <n v="1"/>
    <n v="6"/>
    <x v="3"/>
    <n v="100.4"/>
    <d v="2015-07-18T00:00:00"/>
    <x v="80"/>
    <n v="1867"/>
  </r>
  <r>
    <x v="30"/>
    <x v="3"/>
    <n v="3"/>
    <n v="6"/>
    <x v="3"/>
    <n v="50"/>
    <d v="2015-07-18T00:00:00"/>
    <x v="243"/>
    <n v="14"/>
  </r>
  <r>
    <x v="30"/>
    <x v="4"/>
    <n v="1"/>
    <n v="10"/>
    <x v="4"/>
    <m/>
    <d v="2015-07-18T00:00:00"/>
    <x v="0"/>
    <n v="0"/>
  </r>
  <r>
    <x v="30"/>
    <x v="4"/>
    <n v="1"/>
    <n v="10"/>
    <x v="4"/>
    <n v="101.5"/>
    <d v="2015-07-18T00:00:00"/>
    <x v="114"/>
    <n v="1647"/>
  </r>
  <r>
    <x v="30"/>
    <x v="4"/>
    <n v="2"/>
    <n v="10"/>
    <x v="4"/>
    <n v="93.333333333333329"/>
    <d v="2015-07-18T00:00:00"/>
    <x v="117"/>
    <n v="1984"/>
  </r>
  <r>
    <x v="30"/>
    <x v="4"/>
    <n v="3"/>
    <n v="10"/>
    <x v="4"/>
    <n v="86.666666666666671"/>
    <d v="2015-07-18T00:00:00"/>
    <x v="124"/>
    <n v="1434"/>
  </r>
  <r>
    <x v="30"/>
    <x v="4"/>
    <n v="6"/>
    <n v="10"/>
    <x v="4"/>
    <n v="66.666666666666657"/>
    <d v="2015-07-18T00:00:00"/>
    <x v="92"/>
    <n v="2021"/>
  </r>
  <r>
    <x v="30"/>
    <x v="4"/>
    <n v="6"/>
    <n v="10"/>
    <x v="4"/>
    <n v="66.666666666666657"/>
    <d v="2015-07-18T00:00:00"/>
    <x v="134"/>
    <n v="2032"/>
  </r>
  <r>
    <x v="30"/>
    <x v="4"/>
    <n v="8"/>
    <n v="10"/>
    <x v="4"/>
    <n v="53.333333333333329"/>
    <d v="2015-07-18T00:00:00"/>
    <x v="288"/>
    <n v="1981"/>
  </r>
  <r>
    <x v="30"/>
    <x v="4"/>
    <n v="9"/>
    <n v="10"/>
    <x v="4"/>
    <n v="46.666666666666664"/>
    <d v="2015-07-18T00:00:00"/>
    <x v="122"/>
    <n v="1114"/>
  </r>
  <r>
    <x v="30"/>
    <x v="4"/>
    <n v="11"/>
    <n v="10"/>
    <x v="4"/>
    <n v="33.333333333333329"/>
    <d v="2015-07-18T00:00:00"/>
    <x v="233"/>
    <n v="1955"/>
  </r>
  <r>
    <x v="30"/>
    <x v="4"/>
    <n v="13"/>
    <n v="10"/>
    <x v="4"/>
    <n v="20"/>
    <d v="2015-07-18T00:00:00"/>
    <x v="125"/>
    <n v="1677"/>
  </r>
  <r>
    <x v="30"/>
    <x v="5"/>
    <n v="1"/>
    <n v="11"/>
    <x v="5"/>
    <m/>
    <d v="2015-07-18T00:00:00"/>
    <x v="0"/>
    <n v="0"/>
  </r>
  <r>
    <x v="30"/>
    <x v="5"/>
    <n v="1"/>
    <n v="11"/>
    <x v="5"/>
    <n v="101.4"/>
    <d v="2015-07-18T00:00:00"/>
    <x v="131"/>
    <n v="2031"/>
  </r>
  <r>
    <x v="30"/>
    <x v="5"/>
    <n v="2"/>
    <n v="11"/>
    <x v="5"/>
    <n v="92.857142857142861"/>
    <d v="2015-07-18T00:00:00"/>
    <x v="151"/>
    <n v="1133"/>
  </r>
  <r>
    <x v="30"/>
    <x v="5"/>
    <n v="2"/>
    <n v="11"/>
    <x v="5"/>
    <n v="92.857142857142861"/>
    <d v="2015-07-18T00:00:00"/>
    <x v="127"/>
    <n v="1719"/>
  </r>
  <r>
    <x v="30"/>
    <x v="5"/>
    <n v="4"/>
    <n v="11"/>
    <x v="5"/>
    <n v="78.571428571428569"/>
    <d v="2015-07-18T00:00:00"/>
    <x v="234"/>
    <n v="1945"/>
  </r>
  <r>
    <x v="30"/>
    <x v="5"/>
    <n v="6"/>
    <n v="11"/>
    <x v="5"/>
    <n v="64.285714285714278"/>
    <d v="2015-07-18T00:00:00"/>
    <x v="236"/>
    <n v="1717"/>
  </r>
  <r>
    <x v="30"/>
    <x v="5"/>
    <n v="9"/>
    <n v="11"/>
    <x v="5"/>
    <n v="42.857142857142854"/>
    <d v="2015-07-18T00:00:00"/>
    <x v="237"/>
    <n v="1435"/>
  </r>
  <r>
    <x v="30"/>
    <x v="5"/>
    <n v="9"/>
    <n v="11"/>
    <x v="5"/>
    <n v="42.857142857142854"/>
    <d v="2015-07-18T00:00:00"/>
    <x v="128"/>
    <n v="1962"/>
  </r>
  <r>
    <x v="30"/>
    <x v="5"/>
    <n v="11"/>
    <n v="11"/>
    <x v="5"/>
    <n v="28.571428571428569"/>
    <d v="2015-07-18T00:00:00"/>
    <x v="309"/>
    <n v="2067"/>
  </r>
  <r>
    <x v="30"/>
    <x v="5"/>
    <n v="12"/>
    <n v="11"/>
    <x v="5"/>
    <n v="21.428571428571431"/>
    <d v="2015-07-18T00:00:00"/>
    <x v="319"/>
    <n v="2033"/>
  </r>
  <r>
    <x v="30"/>
    <x v="6"/>
    <n v="1"/>
    <n v="12"/>
    <x v="6"/>
    <m/>
    <d v="2015-07-18T00:00:00"/>
    <x v="0"/>
    <n v="0"/>
  </r>
  <r>
    <x v="30"/>
    <x v="7"/>
    <n v="1"/>
    <n v="13"/>
    <x v="7"/>
    <m/>
    <d v="2015-07-18T00:00:00"/>
    <x v="0"/>
    <n v="0"/>
  </r>
  <r>
    <x v="30"/>
    <x v="7"/>
    <n v="1"/>
    <n v="13"/>
    <x v="7"/>
    <n v="100.1"/>
    <d v="2015-07-18T00:00:00"/>
    <x v="189"/>
    <n v="429"/>
  </r>
  <r>
    <x v="30"/>
    <x v="8"/>
    <n v="1"/>
    <n v="14"/>
    <x v="8"/>
    <m/>
    <d v="2015-07-18T00:00:00"/>
    <x v="0"/>
    <n v="0"/>
  </r>
  <r>
    <x v="30"/>
    <x v="8"/>
    <n v="1"/>
    <n v="14"/>
    <x v="8"/>
    <n v="100.5"/>
    <d v="2015-07-18T00:00:00"/>
    <x v="143"/>
    <n v="1328"/>
  </r>
  <r>
    <x v="30"/>
    <x v="8"/>
    <n v="2"/>
    <n v="14"/>
    <x v="8"/>
    <n v="80"/>
    <d v="2015-07-18T00:00:00"/>
    <x v="141"/>
    <n v="1780"/>
  </r>
  <r>
    <x v="30"/>
    <x v="8"/>
    <n v="3"/>
    <n v="14"/>
    <x v="8"/>
    <n v="60"/>
    <d v="2015-07-18T00:00:00"/>
    <x v="142"/>
    <n v="1816"/>
  </r>
  <r>
    <x v="30"/>
    <x v="8"/>
    <n v="4"/>
    <n v="14"/>
    <x v="8"/>
    <n v="40"/>
    <d v="2015-07-18T00:00:00"/>
    <x v="301"/>
    <n v="1475"/>
  </r>
  <r>
    <x v="30"/>
    <x v="8"/>
    <n v="5"/>
    <n v="14"/>
    <x v="8"/>
    <n v="0"/>
    <d v="2015-07-18T00:00:00"/>
    <x v="320"/>
    <n v="1974"/>
  </r>
  <r>
    <x v="30"/>
    <x v="9"/>
    <n v="1"/>
    <n v="17"/>
    <x v="9"/>
    <m/>
    <d v="2015-07-18T00:00:00"/>
    <x v="0"/>
    <n v="0"/>
  </r>
  <r>
    <x v="30"/>
    <x v="10"/>
    <n v="1"/>
    <n v="18"/>
    <x v="10"/>
    <m/>
    <d v="2015-07-18T00:00:00"/>
    <x v="0"/>
    <n v="0"/>
  </r>
  <r>
    <x v="30"/>
    <x v="10"/>
    <n v="1"/>
    <n v="18"/>
    <x v="10"/>
    <n v="100.1"/>
    <d v="2015-07-18T00:00:00"/>
    <x v="147"/>
    <n v="1903"/>
  </r>
  <r>
    <x v="30"/>
    <x v="11"/>
    <n v="1"/>
    <n v="22"/>
    <x v="11"/>
    <m/>
    <d v="2015-07-18T00:00:00"/>
    <x v="0"/>
    <n v="0"/>
  </r>
  <r>
    <x v="31"/>
    <x v="0"/>
    <n v="1"/>
    <n v="1"/>
    <x v="0"/>
    <m/>
    <d v="2015-07-18T00:00:00"/>
    <x v="0"/>
    <n v="0"/>
  </r>
  <r>
    <x v="31"/>
    <x v="0"/>
    <n v="2"/>
    <n v="1"/>
    <x v="0"/>
    <n v="96.15384615384616"/>
    <d v="2015-07-18T00:00:00"/>
    <x v="167"/>
    <n v="1598"/>
  </r>
  <r>
    <x v="31"/>
    <x v="0"/>
    <n v="3"/>
    <n v="1"/>
    <x v="0"/>
    <n v="92.307692307692307"/>
    <d v="2015-07-18T00:00:00"/>
    <x v="168"/>
    <n v="465"/>
  </r>
  <r>
    <x v="31"/>
    <x v="0"/>
    <n v="4"/>
    <n v="1"/>
    <x v="0"/>
    <n v="88.461538461538467"/>
    <d v="2015-07-18T00:00:00"/>
    <x v="66"/>
    <n v="951"/>
  </r>
  <r>
    <x v="31"/>
    <x v="0"/>
    <n v="5"/>
    <n v="1"/>
    <x v="0"/>
    <n v="84.615384615384613"/>
    <d v="2015-07-18T00:00:00"/>
    <x v="169"/>
    <n v="2117"/>
  </r>
  <r>
    <x v="31"/>
    <x v="0"/>
    <n v="6"/>
    <n v="1"/>
    <x v="0"/>
    <n v="80.769230769230774"/>
    <d v="2015-07-18T00:00:00"/>
    <x v="286"/>
    <n v="1430"/>
  </r>
  <r>
    <x v="31"/>
    <x v="0"/>
    <n v="7"/>
    <n v="1"/>
    <x v="0"/>
    <n v="76.92307692307692"/>
    <d v="2015-07-18T00:00:00"/>
    <x v="109"/>
    <n v="1742"/>
  </r>
  <r>
    <x v="31"/>
    <x v="0"/>
    <n v="7"/>
    <n v="1"/>
    <x v="0"/>
    <n v="76.92307692307692"/>
    <d v="2015-07-18T00:00:00"/>
    <x v="177"/>
    <n v="1812"/>
  </r>
  <r>
    <x v="31"/>
    <x v="0"/>
    <n v="9"/>
    <n v="1"/>
    <x v="0"/>
    <n v="69.230769230769226"/>
    <d v="2015-07-18T00:00:00"/>
    <x v="216"/>
    <n v="1895"/>
  </r>
  <r>
    <x v="31"/>
    <x v="0"/>
    <n v="15"/>
    <n v="1"/>
    <x v="0"/>
    <n v="46.153846153846153"/>
    <d v="2015-07-18T00:00:00"/>
    <x v="72"/>
    <n v="1098"/>
  </r>
  <r>
    <x v="31"/>
    <x v="0"/>
    <n v="15"/>
    <n v="1"/>
    <x v="0"/>
    <n v="46.153846153846153"/>
    <d v="2015-07-18T00:00:00"/>
    <x v="108"/>
    <n v="1726"/>
  </r>
  <r>
    <x v="31"/>
    <x v="0"/>
    <n v="15"/>
    <n v="1"/>
    <x v="0"/>
    <n v="46.153846153846153"/>
    <d v="2015-07-18T00:00:00"/>
    <x v="68"/>
    <n v="2008"/>
  </r>
  <r>
    <x v="31"/>
    <x v="0"/>
    <n v="24"/>
    <n v="1"/>
    <x v="0"/>
    <n v="11.538461538461533"/>
    <d v="2015-07-18T00:00:00"/>
    <x v="69"/>
    <n v="1632"/>
  </r>
  <r>
    <x v="31"/>
    <x v="1"/>
    <n v="1"/>
    <n v="2"/>
    <x v="1"/>
    <m/>
    <d v="2015-07-18T00:00:00"/>
    <x v="0"/>
    <n v="0"/>
  </r>
  <r>
    <x v="31"/>
    <x v="1"/>
    <n v="1"/>
    <n v="2"/>
    <x v="1"/>
    <n v="100.5"/>
    <d v="2015-07-18T00:00:00"/>
    <x v="224"/>
    <n v="456"/>
  </r>
  <r>
    <x v="31"/>
    <x v="1"/>
    <n v="2"/>
    <n v="2"/>
    <x v="1"/>
    <n v="80"/>
    <d v="2015-07-18T00:00:00"/>
    <x v="171"/>
    <n v="747"/>
  </r>
  <r>
    <x v="31"/>
    <x v="1"/>
    <n v="3"/>
    <n v="2"/>
    <x v="1"/>
    <n v="60"/>
    <d v="2015-07-18T00:00:00"/>
    <x v="172"/>
    <n v="1411"/>
  </r>
  <r>
    <x v="31"/>
    <x v="1"/>
    <n v="5"/>
    <n v="2"/>
    <x v="1"/>
    <n v="20"/>
    <d v="2015-07-18T00:00:00"/>
    <x v="40"/>
    <n v="151"/>
  </r>
  <r>
    <x v="31"/>
    <x v="2"/>
    <n v="1"/>
    <n v="3"/>
    <x v="2"/>
    <m/>
    <d v="2015-07-18T00:00:00"/>
    <x v="0"/>
    <n v="0"/>
  </r>
  <r>
    <x v="31"/>
    <x v="2"/>
    <n v="1"/>
    <n v="3"/>
    <x v="2"/>
    <n v="100.3"/>
    <d v="2015-07-18T00:00:00"/>
    <x v="321"/>
    <n v="1533"/>
  </r>
  <r>
    <x v="31"/>
    <x v="2"/>
    <n v="2"/>
    <n v="3"/>
    <x v="2"/>
    <n v="66.666666666666657"/>
    <d v="2015-07-18T00:00:00"/>
    <x v="308"/>
    <n v="1157"/>
  </r>
  <r>
    <x v="31"/>
    <x v="3"/>
    <n v="1"/>
    <n v="6"/>
    <x v="3"/>
    <m/>
    <d v="2015-07-18T00:00:00"/>
    <x v="0"/>
    <n v="0"/>
  </r>
  <r>
    <x v="31"/>
    <x v="4"/>
    <n v="1"/>
    <n v="10"/>
    <x v="4"/>
    <m/>
    <d v="2015-07-18T00:00:00"/>
    <x v="0"/>
    <n v="0"/>
  </r>
  <r>
    <x v="31"/>
    <x v="4"/>
    <n v="1"/>
    <n v="10"/>
    <x v="4"/>
    <n v="102.4"/>
    <d v="2015-07-18T00:00:00"/>
    <x v="249"/>
    <n v="2054"/>
  </r>
  <r>
    <x v="31"/>
    <x v="4"/>
    <n v="2"/>
    <n v="10"/>
    <x v="4"/>
    <n v="95.833333333333329"/>
    <d v="2015-07-18T00:00:00"/>
    <x v="270"/>
    <n v="1883"/>
  </r>
  <r>
    <x v="31"/>
    <x v="4"/>
    <n v="3"/>
    <n v="10"/>
    <x v="4"/>
    <n v="91.666666666666671"/>
    <d v="2015-07-18T00:00:00"/>
    <x v="115"/>
    <n v="1756"/>
  </r>
  <r>
    <x v="31"/>
    <x v="4"/>
    <n v="4"/>
    <n v="10"/>
    <x v="4"/>
    <n v="87.5"/>
    <d v="2015-07-18T00:00:00"/>
    <x v="44"/>
    <n v="1885"/>
  </r>
  <r>
    <x v="31"/>
    <x v="4"/>
    <n v="6"/>
    <n v="10"/>
    <x v="4"/>
    <n v="79.166666666666657"/>
    <d v="2015-07-18T00:00:00"/>
    <x v="81"/>
    <n v="1412"/>
  </r>
  <r>
    <x v="31"/>
    <x v="4"/>
    <n v="6"/>
    <n v="10"/>
    <x v="4"/>
    <n v="79.166666666666657"/>
    <d v="2015-07-18T00:00:00"/>
    <x v="83"/>
    <n v="2055"/>
  </r>
  <r>
    <x v="31"/>
    <x v="4"/>
    <n v="9"/>
    <n v="10"/>
    <x v="4"/>
    <n v="66.666666666666657"/>
    <d v="2015-07-18T00:00:00"/>
    <x v="82"/>
    <n v="1815"/>
  </r>
  <r>
    <x v="31"/>
    <x v="4"/>
    <n v="11"/>
    <n v="10"/>
    <x v="4"/>
    <n v="58.333333333333329"/>
    <d v="2015-07-18T00:00:00"/>
    <x v="87"/>
    <n v="2007"/>
  </r>
  <r>
    <x v="31"/>
    <x v="4"/>
    <n v="13"/>
    <n v="10"/>
    <x v="4"/>
    <n v="50"/>
    <d v="2015-07-18T00:00:00"/>
    <x v="119"/>
    <n v="1757"/>
  </r>
  <r>
    <x v="31"/>
    <x v="4"/>
    <n v="14"/>
    <n v="10"/>
    <x v="4"/>
    <n v="45.833333333333329"/>
    <d v="2015-07-18T00:00:00"/>
    <x v="173"/>
    <n v="2080"/>
  </r>
  <r>
    <x v="31"/>
    <x v="4"/>
    <n v="16"/>
    <n v="10"/>
    <x v="4"/>
    <n v="37.499999999999993"/>
    <d v="2015-07-18T00:00:00"/>
    <x v="86"/>
    <n v="2073"/>
  </r>
  <r>
    <x v="31"/>
    <x v="4"/>
    <n v="17"/>
    <n v="10"/>
    <x v="4"/>
    <n v="33.333333333333329"/>
    <d v="2015-07-18T00:00:00"/>
    <x v="94"/>
    <n v="1710"/>
  </r>
  <r>
    <x v="31"/>
    <x v="4"/>
    <n v="21"/>
    <n v="10"/>
    <x v="4"/>
    <n v="16.666666666666657"/>
    <d v="2015-07-18T00:00:00"/>
    <x v="271"/>
    <n v="784"/>
  </r>
  <r>
    <x v="31"/>
    <x v="4"/>
    <n v="21"/>
    <n v="10"/>
    <x v="4"/>
    <n v="16.666666666666657"/>
    <d v="2015-07-18T00:00:00"/>
    <x v="118"/>
    <n v="2066"/>
  </r>
  <r>
    <x v="31"/>
    <x v="4"/>
    <n v="23"/>
    <n v="10"/>
    <x v="4"/>
    <n v="0"/>
    <d v="2015-07-18T00:00:00"/>
    <x v="91"/>
    <n v="1777"/>
  </r>
  <r>
    <x v="31"/>
    <x v="5"/>
    <n v="1"/>
    <n v="11"/>
    <x v="5"/>
    <m/>
    <d v="2015-07-18T00:00:00"/>
    <x v="0"/>
    <n v="0"/>
  </r>
  <r>
    <x v="31"/>
    <x v="5"/>
    <n v="1"/>
    <n v="11"/>
    <x v="5"/>
    <n v="101.3"/>
    <d v="2015-07-18T00:00:00"/>
    <x v="322"/>
    <n v="2126"/>
  </r>
  <r>
    <x v="31"/>
    <x v="5"/>
    <n v="2"/>
    <n v="11"/>
    <x v="5"/>
    <n v="92.307692307692307"/>
    <d v="2015-07-18T00:00:00"/>
    <x v="181"/>
    <n v="2000"/>
  </r>
  <r>
    <x v="31"/>
    <x v="5"/>
    <n v="4"/>
    <n v="11"/>
    <x v="5"/>
    <n v="76.92307692307692"/>
    <d v="2015-07-18T00:00:00"/>
    <x v="268"/>
    <n v="2102"/>
  </r>
  <r>
    <x v="31"/>
    <x v="5"/>
    <n v="11"/>
    <n v="11"/>
    <x v="5"/>
    <n v="23.07692307692308"/>
    <d v="2015-07-18T00:00:00"/>
    <x v="323"/>
    <n v="2052"/>
  </r>
  <r>
    <x v="31"/>
    <x v="6"/>
    <n v="1"/>
    <n v="12"/>
    <x v="6"/>
    <m/>
    <d v="2015-07-18T00:00:00"/>
    <x v="0"/>
    <n v="0"/>
  </r>
  <r>
    <x v="31"/>
    <x v="6"/>
    <n v="1"/>
    <n v="12"/>
    <x v="6"/>
    <n v="101"/>
    <d v="2015-07-18T00:00:00"/>
    <x v="324"/>
    <n v="1813"/>
  </r>
  <r>
    <x v="31"/>
    <x v="6"/>
    <n v="2"/>
    <n v="12"/>
    <x v="6"/>
    <n v="90"/>
    <d v="2015-07-18T00:00:00"/>
    <x v="138"/>
    <n v="2070"/>
  </r>
  <r>
    <x v="31"/>
    <x v="6"/>
    <n v="6"/>
    <n v="12"/>
    <x v="6"/>
    <n v="50"/>
    <d v="2015-07-18T00:00:00"/>
    <x v="155"/>
    <n v="2013"/>
  </r>
  <r>
    <x v="31"/>
    <x v="6"/>
    <n v="8"/>
    <n v="12"/>
    <x v="6"/>
    <n v="30"/>
    <d v="2015-07-18T00:00:00"/>
    <x v="273"/>
    <n v="2091"/>
  </r>
  <r>
    <x v="31"/>
    <x v="7"/>
    <n v="1"/>
    <n v="13"/>
    <x v="7"/>
    <m/>
    <d v="2015-07-18T00:00:00"/>
    <x v="0"/>
    <n v="0"/>
  </r>
  <r>
    <x v="31"/>
    <x v="7"/>
    <n v="1"/>
    <n v="13"/>
    <x v="7"/>
    <n v="100.3"/>
    <d v="2015-07-18T00:00:00"/>
    <x v="103"/>
    <n v="1862"/>
  </r>
  <r>
    <x v="31"/>
    <x v="7"/>
    <n v="2"/>
    <n v="13"/>
    <x v="7"/>
    <n v="66.666666666666657"/>
    <d v="2015-07-18T00:00:00"/>
    <x v="37"/>
    <n v="1417"/>
  </r>
  <r>
    <x v="31"/>
    <x v="8"/>
    <n v="1"/>
    <n v="14"/>
    <x v="8"/>
    <m/>
    <d v="2015-07-18T00:00:00"/>
    <x v="0"/>
    <n v="0"/>
  </r>
  <r>
    <x v="31"/>
    <x v="8"/>
    <n v="1"/>
    <n v="14"/>
    <x v="8"/>
    <n v="100.3"/>
    <d v="2015-07-18T00:00:00"/>
    <x v="104"/>
    <n v="1515"/>
  </r>
  <r>
    <x v="31"/>
    <x v="9"/>
    <n v="1"/>
    <n v="17"/>
    <x v="9"/>
    <m/>
    <d v="2015-07-18T00:00:00"/>
    <x v="0"/>
    <n v="0"/>
  </r>
  <r>
    <x v="31"/>
    <x v="9"/>
    <n v="1"/>
    <n v="17"/>
    <x v="9"/>
    <n v="100.1"/>
    <d v="2015-07-18T00:00:00"/>
    <x v="146"/>
    <n v="1952"/>
  </r>
  <r>
    <x v="31"/>
    <x v="10"/>
    <n v="1"/>
    <n v="18"/>
    <x v="10"/>
    <m/>
    <d v="2015-07-18T00:00:00"/>
    <x v="0"/>
    <n v="0"/>
  </r>
  <r>
    <x v="31"/>
    <x v="10"/>
    <n v="1"/>
    <n v="18"/>
    <x v="10"/>
    <n v="100.3"/>
    <d v="2015-07-18T00:00:00"/>
    <x v="298"/>
    <n v="2118"/>
  </r>
  <r>
    <x v="31"/>
    <x v="10"/>
    <n v="2"/>
    <n v="18"/>
    <x v="10"/>
    <n v="66.666666666666657"/>
    <d v="2015-07-18T00:00:00"/>
    <x v="325"/>
    <n v="2063"/>
  </r>
  <r>
    <x v="31"/>
    <x v="11"/>
    <n v="1"/>
    <n v="22"/>
    <x v="11"/>
    <m/>
    <d v="2015-07-18T00:00:00"/>
    <x v="0"/>
    <n v="0"/>
  </r>
  <r>
    <x v="32"/>
    <x v="0"/>
    <n v="1"/>
    <n v="1"/>
    <x v="0"/>
    <m/>
    <d v="2015-07-18T00:00:00"/>
    <x v="0"/>
    <n v="0"/>
  </r>
  <r>
    <x v="32"/>
    <x v="0"/>
    <n v="1"/>
    <n v="1"/>
    <x v="0"/>
    <n v="101.7"/>
    <d v="2015-07-18T00:00:00"/>
    <x v="4"/>
    <n v="1160"/>
  </r>
  <r>
    <x v="32"/>
    <x v="0"/>
    <n v="2"/>
    <n v="1"/>
    <x v="0"/>
    <n v="94.117647058823536"/>
    <d v="2015-07-18T00:00:00"/>
    <x v="108"/>
    <n v="1726"/>
  </r>
  <r>
    <x v="32"/>
    <x v="0"/>
    <n v="3"/>
    <n v="1"/>
    <x v="0"/>
    <n v="88.235294117647058"/>
    <d v="2015-07-18T00:00:00"/>
    <x v="167"/>
    <n v="1598"/>
  </r>
  <r>
    <x v="32"/>
    <x v="0"/>
    <n v="4"/>
    <n v="1"/>
    <x v="0"/>
    <n v="82.35294117647058"/>
    <d v="2015-07-18T00:00:00"/>
    <x v="109"/>
    <n v="1742"/>
  </r>
  <r>
    <x v="32"/>
    <x v="0"/>
    <n v="6"/>
    <n v="1"/>
    <x v="0"/>
    <n v="70.588235294117652"/>
    <d v="2015-07-18T00:00:00"/>
    <x v="326"/>
    <n v="2037"/>
  </r>
  <r>
    <x v="32"/>
    <x v="0"/>
    <n v="7"/>
    <n v="1"/>
    <x v="0"/>
    <n v="64.705882352941174"/>
    <d v="2015-07-18T00:00:00"/>
    <x v="168"/>
    <n v="465"/>
  </r>
  <r>
    <x v="32"/>
    <x v="0"/>
    <n v="7"/>
    <n v="1"/>
    <x v="0"/>
    <n v="64.705882352941174"/>
    <d v="2015-07-18T00:00:00"/>
    <x v="170"/>
    <n v="2024"/>
  </r>
  <r>
    <x v="32"/>
    <x v="0"/>
    <n v="13"/>
    <n v="1"/>
    <x v="0"/>
    <n v="29.411764705882348"/>
    <d v="2015-07-18T00:00:00"/>
    <x v="65"/>
    <n v="595"/>
  </r>
  <r>
    <x v="32"/>
    <x v="0"/>
    <n v="13"/>
    <n v="1"/>
    <x v="0"/>
    <n v="29.411764705882348"/>
    <d v="2015-07-18T00:00:00"/>
    <x v="70"/>
    <n v="721"/>
  </r>
  <r>
    <x v="32"/>
    <x v="0"/>
    <n v="15"/>
    <n v="1"/>
    <x v="0"/>
    <n v="17.647058823529406"/>
    <d v="2015-07-18T00:00:00"/>
    <x v="314"/>
    <n v="1121"/>
  </r>
  <r>
    <x v="32"/>
    <x v="0"/>
    <n v="16"/>
    <n v="1"/>
    <x v="0"/>
    <n v="11.765000000000001"/>
    <d v="2015-07-18T00:00:00"/>
    <x v="327"/>
    <n v="938"/>
  </r>
  <r>
    <x v="32"/>
    <x v="1"/>
    <n v="1"/>
    <n v="2"/>
    <x v="1"/>
    <m/>
    <d v="2015-07-18T00:00:00"/>
    <x v="0"/>
    <n v="0"/>
  </r>
  <r>
    <x v="32"/>
    <x v="2"/>
    <n v="1"/>
    <n v="3"/>
    <x v="2"/>
    <m/>
    <d v="2015-07-18T00:00:00"/>
    <x v="0"/>
    <n v="0"/>
  </r>
  <r>
    <x v="32"/>
    <x v="2"/>
    <n v="1"/>
    <n v="3"/>
    <x v="2"/>
    <n v="100.2"/>
    <d v="2015-07-18T00:00:00"/>
    <x v="328"/>
    <n v="1878"/>
  </r>
  <r>
    <x v="32"/>
    <x v="2"/>
    <n v="2"/>
    <n v="3"/>
    <x v="2"/>
    <n v="50"/>
    <d v="2015-07-18T00:00:00"/>
    <x v="200"/>
    <n v="257"/>
  </r>
  <r>
    <x v="32"/>
    <x v="3"/>
    <n v="1"/>
    <n v="6"/>
    <x v="3"/>
    <m/>
    <d v="2015-07-18T00:00:00"/>
    <x v="0"/>
    <n v="0"/>
  </r>
  <r>
    <x v="32"/>
    <x v="3"/>
    <n v="1"/>
    <n v="6"/>
    <x v="3"/>
    <n v="100.3"/>
    <d v="2015-07-18T00:00:00"/>
    <x v="238"/>
    <n v="1670"/>
  </r>
  <r>
    <x v="32"/>
    <x v="4"/>
    <n v="1"/>
    <n v="10"/>
    <x v="4"/>
    <m/>
    <d v="2015-07-18T00:00:00"/>
    <x v="0"/>
    <n v="0"/>
  </r>
  <r>
    <x v="32"/>
    <x v="4"/>
    <n v="3"/>
    <n v="10"/>
    <x v="4"/>
    <n v="90.476190476190482"/>
    <d v="2015-07-18T00:00:00"/>
    <x v="174"/>
    <n v="1416"/>
  </r>
  <r>
    <x v="32"/>
    <x v="4"/>
    <n v="3"/>
    <n v="10"/>
    <x v="4"/>
    <n v="90.476190476190482"/>
    <d v="2015-07-18T00:00:00"/>
    <x v="45"/>
    <n v="1825"/>
  </r>
  <r>
    <x v="32"/>
    <x v="4"/>
    <n v="6"/>
    <n v="10"/>
    <x v="4"/>
    <n v="76.19047619047619"/>
    <d v="2015-07-18T00:00:00"/>
    <x v="173"/>
    <n v="2080"/>
  </r>
  <r>
    <x v="32"/>
    <x v="4"/>
    <n v="7"/>
    <n v="10"/>
    <x v="4"/>
    <n v="71.428571428571431"/>
    <d v="2015-07-18T00:00:00"/>
    <x v="241"/>
    <n v="1367"/>
  </r>
  <r>
    <x v="32"/>
    <x v="4"/>
    <n v="8"/>
    <n v="10"/>
    <x v="4"/>
    <n v="66.666666666666657"/>
    <d v="2015-07-18T00:00:00"/>
    <x v="135"/>
    <n v="2061"/>
  </r>
  <r>
    <x v="32"/>
    <x v="4"/>
    <n v="9"/>
    <n v="10"/>
    <x v="4"/>
    <n v="61.904761904761905"/>
    <d v="2015-07-18T00:00:00"/>
    <x v="287"/>
    <n v="1645"/>
  </r>
  <r>
    <x v="32"/>
    <x v="4"/>
    <n v="10"/>
    <n v="10"/>
    <x v="4"/>
    <n v="57.142857142857146"/>
    <d v="2015-07-18T00:00:00"/>
    <x v="329"/>
    <n v="1327"/>
  </r>
  <r>
    <x v="32"/>
    <x v="4"/>
    <n v="10"/>
    <n v="10"/>
    <x v="4"/>
    <n v="57.142857142857146"/>
    <d v="2015-07-18T00:00:00"/>
    <x v="231"/>
    <n v="1773"/>
  </r>
  <r>
    <x v="32"/>
    <x v="4"/>
    <n v="10"/>
    <n v="10"/>
    <x v="4"/>
    <n v="57.142857142857146"/>
    <d v="2015-07-18T00:00:00"/>
    <x v="149"/>
    <n v="1934"/>
  </r>
  <r>
    <x v="32"/>
    <x v="4"/>
    <n v="13"/>
    <n v="10"/>
    <x v="4"/>
    <n v="42.857142857142861"/>
    <d v="2015-07-18T00:00:00"/>
    <x v="18"/>
    <n v="1814"/>
  </r>
  <r>
    <x v="32"/>
    <x v="4"/>
    <n v="14"/>
    <n v="10"/>
    <x v="4"/>
    <n v="38.095238095238095"/>
    <d v="2015-07-18T00:00:00"/>
    <x v="176"/>
    <n v="1345"/>
  </r>
  <r>
    <x v="32"/>
    <x v="4"/>
    <n v="15"/>
    <n v="10"/>
    <x v="4"/>
    <n v="33.333333333333329"/>
    <d v="2015-07-18T00:00:00"/>
    <x v="232"/>
    <n v="1172"/>
  </r>
  <r>
    <x v="32"/>
    <x v="4"/>
    <n v="15"/>
    <n v="10"/>
    <x v="4"/>
    <n v="33.333333333333329"/>
    <d v="2015-07-18T00:00:00"/>
    <x v="82"/>
    <n v="1815"/>
  </r>
  <r>
    <x v="32"/>
    <x v="4"/>
    <n v="18"/>
    <n v="10"/>
    <x v="4"/>
    <n v="19.047999999999998"/>
    <d v="2015-07-18T00:00:00"/>
    <x v="44"/>
    <n v="1885"/>
  </r>
  <r>
    <x v="32"/>
    <x v="4"/>
    <n v="21"/>
    <n v="10"/>
    <x v="4"/>
    <n v="4.7619999999999996"/>
    <d v="2015-07-18T00:00:00"/>
    <x v="81"/>
    <n v="1412"/>
  </r>
  <r>
    <x v="32"/>
    <x v="5"/>
    <n v="1"/>
    <n v="11"/>
    <x v="5"/>
    <m/>
    <d v="2015-07-18T00:00:00"/>
    <x v="0"/>
    <n v="0"/>
  </r>
  <r>
    <x v="32"/>
    <x v="5"/>
    <n v="2"/>
    <n v="11"/>
    <x v="5"/>
    <n v="93.333333333333329"/>
    <d v="2015-07-18T00:00:00"/>
    <x v="49"/>
    <n v="1734"/>
  </r>
  <r>
    <x v="32"/>
    <x v="5"/>
    <n v="3"/>
    <n v="11"/>
    <x v="5"/>
    <n v="86.666666666666671"/>
    <d v="2015-07-18T00:00:00"/>
    <x v="152"/>
    <n v="1733"/>
  </r>
  <r>
    <x v="32"/>
    <x v="5"/>
    <n v="4"/>
    <n v="11"/>
    <x v="5"/>
    <n v="80"/>
    <d v="2015-07-18T00:00:00"/>
    <x v="209"/>
    <n v="1713"/>
  </r>
  <r>
    <x v="32"/>
    <x v="5"/>
    <n v="5"/>
    <n v="11"/>
    <x v="5"/>
    <n v="73.333333333333329"/>
    <d v="2015-07-18T00:00:00"/>
    <x v="99"/>
    <n v="1925"/>
  </r>
  <r>
    <x v="32"/>
    <x v="5"/>
    <n v="5"/>
    <n v="11"/>
    <x v="5"/>
    <n v="73.333333333333329"/>
    <d v="2015-07-18T00:00:00"/>
    <x v="136"/>
    <n v="2068"/>
  </r>
  <r>
    <x v="32"/>
    <x v="5"/>
    <n v="7"/>
    <n v="11"/>
    <x v="5"/>
    <n v="60"/>
    <d v="2015-07-18T00:00:00"/>
    <x v="97"/>
    <n v="1594"/>
  </r>
  <r>
    <x v="32"/>
    <x v="5"/>
    <n v="10"/>
    <n v="11"/>
    <x v="5"/>
    <n v="40"/>
    <d v="2015-07-18T00:00:00"/>
    <x v="154"/>
    <n v="1966"/>
  </r>
  <r>
    <x v="32"/>
    <x v="5"/>
    <n v="12"/>
    <n v="11"/>
    <x v="5"/>
    <n v="26.666666666666657"/>
    <d v="2015-07-18T00:00:00"/>
    <x v="282"/>
    <n v="1927"/>
  </r>
  <r>
    <x v="32"/>
    <x v="5"/>
    <n v="15"/>
    <n v="11"/>
    <x v="5"/>
    <n v="6.6666666666666572"/>
    <d v="2015-07-18T00:00:00"/>
    <x v="132"/>
    <n v="2048"/>
  </r>
  <r>
    <x v="32"/>
    <x v="6"/>
    <n v="1"/>
    <n v="12"/>
    <x v="6"/>
    <m/>
    <d v="2015-07-18T00:00:00"/>
    <x v="0"/>
    <n v="0"/>
  </r>
  <r>
    <x v="32"/>
    <x v="6"/>
    <n v="1"/>
    <n v="12"/>
    <x v="6"/>
    <n v="100.2"/>
    <d v="2015-07-18T00:00:00"/>
    <x v="213"/>
    <n v="846"/>
  </r>
  <r>
    <x v="32"/>
    <x v="6"/>
    <n v="2"/>
    <n v="12"/>
    <x v="6"/>
    <n v="50"/>
    <d v="2015-07-18T00:00:00"/>
    <x v="101"/>
    <n v="2001"/>
  </r>
  <r>
    <x v="32"/>
    <x v="7"/>
    <n v="1"/>
    <n v="13"/>
    <x v="7"/>
    <m/>
    <d v="2015-07-18T00:00:00"/>
    <x v="0"/>
    <n v="0"/>
  </r>
  <r>
    <x v="32"/>
    <x v="7"/>
    <n v="1"/>
    <n v="13"/>
    <x v="7"/>
    <n v="100.3"/>
    <d v="2015-07-18T00:00:00"/>
    <x v="330"/>
    <n v="829"/>
  </r>
  <r>
    <x v="32"/>
    <x v="7"/>
    <n v="2"/>
    <n v="13"/>
    <x v="7"/>
    <n v="66.666666666666657"/>
    <d v="2015-07-18T00:00:00"/>
    <x v="112"/>
    <n v="979"/>
  </r>
  <r>
    <x v="32"/>
    <x v="7"/>
    <n v="3"/>
    <n v="13"/>
    <x v="7"/>
    <n v="33.333333333333329"/>
    <d v="2015-07-18T00:00:00"/>
    <x v="140"/>
    <n v="670"/>
  </r>
  <r>
    <x v="32"/>
    <x v="8"/>
    <n v="1"/>
    <n v="14"/>
    <x v="8"/>
    <m/>
    <d v="2015-07-18T00:00:00"/>
    <x v="0"/>
    <n v="0"/>
  </r>
  <r>
    <x v="32"/>
    <x v="8"/>
    <n v="1"/>
    <n v="14"/>
    <x v="8"/>
    <n v="100.7"/>
    <d v="2015-07-18T00:00:00"/>
    <x v="192"/>
    <n v="766"/>
  </r>
  <r>
    <x v="32"/>
    <x v="8"/>
    <n v="2"/>
    <n v="14"/>
    <x v="8"/>
    <n v="85.714285714285708"/>
    <d v="2015-07-18T00:00:00"/>
    <x v="315"/>
    <n v="1546"/>
  </r>
  <r>
    <x v="32"/>
    <x v="8"/>
    <n v="2"/>
    <n v="14"/>
    <x v="8"/>
    <n v="85.714285714285708"/>
    <d v="2015-07-18T00:00:00"/>
    <x v="331"/>
    <n v="2044"/>
  </r>
  <r>
    <x v="32"/>
    <x v="8"/>
    <n v="5"/>
    <n v="14"/>
    <x v="8"/>
    <n v="42.857142857142854"/>
    <d v="2015-07-18T00:00:00"/>
    <x v="193"/>
    <n v="1016"/>
  </r>
  <r>
    <x v="32"/>
    <x v="9"/>
    <n v="1"/>
    <n v="17"/>
    <x v="9"/>
    <m/>
    <d v="2015-07-18T00:00:00"/>
    <x v="0"/>
    <n v="0"/>
  </r>
  <r>
    <x v="32"/>
    <x v="9"/>
    <n v="1"/>
    <n v="17"/>
    <x v="9"/>
    <n v="100.3"/>
    <d v="2015-07-18T00:00:00"/>
    <x v="293"/>
    <n v="1663"/>
  </r>
  <r>
    <x v="32"/>
    <x v="10"/>
    <n v="1"/>
    <n v="18"/>
    <x v="10"/>
    <m/>
    <d v="2015-07-18T00:00:00"/>
    <x v="0"/>
    <n v="0"/>
  </r>
  <r>
    <x v="32"/>
    <x v="11"/>
    <n v="1"/>
    <n v="22"/>
    <x v="11"/>
    <m/>
    <d v="2015-07-18T00:00:00"/>
    <x v="0"/>
    <n v="0"/>
  </r>
  <r>
    <x v="33"/>
    <x v="0"/>
    <n v="1"/>
    <n v="1"/>
    <x v="0"/>
    <m/>
    <d v="2015-07-25T00:00:00"/>
    <x v="0"/>
    <n v="0"/>
  </r>
  <r>
    <x v="33"/>
    <x v="0"/>
    <n v="1"/>
    <n v="1"/>
    <x v="0"/>
    <n v="101.7"/>
    <d v="2015-07-25T00:00:00"/>
    <x v="64"/>
    <n v="248"/>
  </r>
  <r>
    <x v="33"/>
    <x v="0"/>
    <n v="2"/>
    <n v="1"/>
    <x v="0"/>
    <n v="94.117647058823536"/>
    <d v="2015-07-25T00:00:00"/>
    <x v="63"/>
    <n v="1916"/>
  </r>
  <r>
    <x v="33"/>
    <x v="0"/>
    <n v="6"/>
    <n v="1"/>
    <x v="0"/>
    <n v="70.588235294117652"/>
    <d v="2015-07-25T00:00:00"/>
    <x v="66"/>
    <n v="951"/>
  </r>
  <r>
    <x v="33"/>
    <x v="0"/>
    <n v="8"/>
    <n v="1"/>
    <x v="0"/>
    <n v="58.823529411764703"/>
    <d v="2015-07-25T00:00:00"/>
    <x v="75"/>
    <n v="934"/>
  </r>
  <r>
    <x v="33"/>
    <x v="0"/>
    <n v="11"/>
    <n v="1"/>
    <x v="0"/>
    <n v="41.17647058823529"/>
    <d v="2015-07-25T00:00:00"/>
    <x v="71"/>
    <n v="1858"/>
  </r>
  <r>
    <x v="33"/>
    <x v="0"/>
    <n v="17"/>
    <n v="1"/>
    <x v="0"/>
    <n v="5.8823529411764639"/>
    <d v="2015-07-25T00:00:00"/>
    <x v="220"/>
    <n v="833"/>
  </r>
  <r>
    <x v="33"/>
    <x v="1"/>
    <n v="1"/>
    <n v="2"/>
    <x v="1"/>
    <m/>
    <d v="2015-07-25T00:00:00"/>
    <x v="0"/>
    <n v="0"/>
  </r>
  <r>
    <x v="33"/>
    <x v="1"/>
    <n v="1"/>
    <n v="2"/>
    <x v="1"/>
    <n v="100.3"/>
    <d v="2015-07-25T00:00:00"/>
    <x v="79"/>
    <n v="1534"/>
  </r>
  <r>
    <x v="33"/>
    <x v="1"/>
    <n v="2"/>
    <n v="2"/>
    <x v="1"/>
    <n v="66.666666666666657"/>
    <d v="2015-07-25T00:00:00"/>
    <x v="41"/>
    <n v="1401"/>
  </r>
  <r>
    <x v="33"/>
    <x v="1"/>
    <n v="3"/>
    <n v="2"/>
    <x v="1"/>
    <n v="33.333333333333329"/>
    <d v="2015-07-25T00:00:00"/>
    <x v="332"/>
    <n v="827"/>
  </r>
  <r>
    <x v="33"/>
    <x v="2"/>
    <n v="1"/>
    <n v="3"/>
    <x v="2"/>
    <m/>
    <d v="2015-07-25T00:00:00"/>
    <x v="0"/>
    <n v="0"/>
  </r>
  <r>
    <x v="33"/>
    <x v="3"/>
    <n v="1"/>
    <n v="6"/>
    <x v="3"/>
    <m/>
    <d v="2015-07-25T00:00:00"/>
    <x v="0"/>
    <n v="0"/>
  </r>
  <r>
    <x v="33"/>
    <x v="4"/>
    <n v="1"/>
    <n v="10"/>
    <x v="4"/>
    <m/>
    <d v="2015-07-25T00:00:00"/>
    <x v="0"/>
    <n v="0"/>
  </r>
  <r>
    <x v="33"/>
    <x v="4"/>
    <n v="2"/>
    <n v="10"/>
    <x v="4"/>
    <n v="95"/>
    <d v="2015-07-25T00:00:00"/>
    <x v="183"/>
    <n v="1839"/>
  </r>
  <r>
    <x v="33"/>
    <x v="4"/>
    <n v="4"/>
    <n v="10"/>
    <x v="4"/>
    <n v="85"/>
    <d v="2015-07-25T00:00:00"/>
    <x v="94"/>
    <n v="1710"/>
  </r>
  <r>
    <x v="33"/>
    <x v="4"/>
    <n v="4"/>
    <n v="10"/>
    <x v="4"/>
    <n v="85"/>
    <d v="2015-07-25T00:00:00"/>
    <x v="333"/>
    <n v="1832"/>
  </r>
  <r>
    <x v="33"/>
    <x v="4"/>
    <n v="6"/>
    <n v="10"/>
    <x v="4"/>
    <n v="75"/>
    <d v="2015-07-25T00:00:00"/>
    <x v="82"/>
    <n v="1815"/>
  </r>
  <r>
    <x v="33"/>
    <x v="4"/>
    <n v="8"/>
    <n v="10"/>
    <x v="4"/>
    <n v="65"/>
    <d v="2015-07-25T00:00:00"/>
    <x v="334"/>
    <n v="2072"/>
  </r>
  <r>
    <x v="33"/>
    <x v="4"/>
    <n v="10"/>
    <n v="10"/>
    <x v="4"/>
    <n v="55"/>
    <d v="2015-07-25T00:00:00"/>
    <x v="120"/>
    <n v="1919"/>
  </r>
  <r>
    <x v="33"/>
    <x v="4"/>
    <n v="12"/>
    <n v="10"/>
    <x v="4"/>
    <n v="45"/>
    <d v="2015-07-25T00:00:00"/>
    <x v="121"/>
    <n v="1683"/>
  </r>
  <r>
    <x v="33"/>
    <x v="4"/>
    <n v="17"/>
    <n v="10"/>
    <x v="4"/>
    <n v="20"/>
    <d v="2015-07-25T00:00:00"/>
    <x v="125"/>
    <n v="1677"/>
  </r>
  <r>
    <x v="33"/>
    <x v="4"/>
    <n v="19"/>
    <n v="10"/>
    <x v="4"/>
    <n v="10"/>
    <d v="2015-07-25T00:00:00"/>
    <x v="272"/>
    <n v="1948"/>
  </r>
  <r>
    <x v="33"/>
    <x v="5"/>
    <n v="1"/>
    <n v="11"/>
    <x v="5"/>
    <m/>
    <d v="2015-07-25T00:00:00"/>
    <x v="0"/>
    <n v="0"/>
  </r>
  <r>
    <x v="33"/>
    <x v="5"/>
    <n v="6"/>
    <n v="11"/>
    <x v="5"/>
    <n v="58.333333333333329"/>
    <d v="2015-07-25T00:00:00"/>
    <x v="99"/>
    <n v="1925"/>
  </r>
  <r>
    <x v="33"/>
    <x v="5"/>
    <n v="6"/>
    <n v="11"/>
    <x v="5"/>
    <n v="58.333333333333329"/>
    <d v="2015-07-25T00:00:00"/>
    <x v="59"/>
    <n v="2012"/>
  </r>
  <r>
    <x v="33"/>
    <x v="5"/>
    <n v="9"/>
    <n v="11"/>
    <x v="5"/>
    <n v="33.333333333333329"/>
    <d v="2015-07-25T00:00:00"/>
    <x v="127"/>
    <n v="1719"/>
  </r>
  <r>
    <x v="33"/>
    <x v="6"/>
    <n v="1"/>
    <n v="12"/>
    <x v="6"/>
    <m/>
    <d v="2015-07-25T00:00:00"/>
    <x v="0"/>
    <n v="0"/>
  </r>
  <r>
    <x v="33"/>
    <x v="6"/>
    <n v="4"/>
    <n v="12"/>
    <x v="6"/>
    <n v="50"/>
    <d v="2015-07-25T00:00:00"/>
    <x v="100"/>
    <n v="1926"/>
  </r>
  <r>
    <x v="33"/>
    <x v="6"/>
    <n v="5"/>
    <n v="12"/>
    <x v="6"/>
    <n v="33.333333333333329"/>
    <d v="2015-07-25T00:00:00"/>
    <x v="101"/>
    <n v="2001"/>
  </r>
  <r>
    <x v="33"/>
    <x v="7"/>
    <n v="1"/>
    <n v="13"/>
    <x v="7"/>
    <m/>
    <d v="2015-07-25T00:00:00"/>
    <x v="0"/>
    <n v="0"/>
  </r>
  <r>
    <x v="33"/>
    <x v="7"/>
    <n v="1"/>
    <n v="13"/>
    <x v="7"/>
    <n v="100.7"/>
    <d v="2015-07-25T00:00:00"/>
    <x v="189"/>
    <n v="429"/>
  </r>
  <r>
    <x v="33"/>
    <x v="7"/>
    <n v="2"/>
    <n v="13"/>
    <x v="7"/>
    <n v="85.714285714285708"/>
    <d v="2015-07-25T00:00:00"/>
    <x v="88"/>
    <n v="1909"/>
  </r>
  <r>
    <x v="33"/>
    <x v="7"/>
    <n v="3"/>
    <n v="13"/>
    <x v="7"/>
    <n v="71.428571428571431"/>
    <d v="2015-07-25T00:00:00"/>
    <x v="102"/>
    <n v="2110"/>
  </r>
  <r>
    <x v="33"/>
    <x v="7"/>
    <n v="5"/>
    <n v="13"/>
    <x v="7"/>
    <n v="42.857142857142854"/>
    <d v="2015-07-25T00:00:00"/>
    <x v="335"/>
    <n v="908"/>
  </r>
  <r>
    <x v="33"/>
    <x v="8"/>
    <n v="1"/>
    <n v="14"/>
    <x v="8"/>
    <m/>
    <d v="2015-07-25T00:00:00"/>
    <x v="0"/>
    <n v="0"/>
  </r>
  <r>
    <x v="33"/>
    <x v="9"/>
    <n v="1"/>
    <n v="17"/>
    <x v="9"/>
    <m/>
    <d v="2015-07-25T00:00:00"/>
    <x v="0"/>
    <n v="0"/>
  </r>
  <r>
    <x v="33"/>
    <x v="10"/>
    <n v="1"/>
    <n v="18"/>
    <x v="10"/>
    <m/>
    <d v="2015-07-25T00:00:00"/>
    <x v="0"/>
    <n v="0"/>
  </r>
  <r>
    <x v="33"/>
    <x v="11"/>
    <n v="1"/>
    <n v="22"/>
    <x v="11"/>
    <m/>
    <d v="2015-07-25T00:00:00"/>
    <x v="0"/>
    <n v="0"/>
  </r>
  <r>
    <x v="34"/>
    <x v="0"/>
    <n v="1"/>
    <n v="1"/>
    <x v="0"/>
    <m/>
    <d v="2015-07-25T00:00:00"/>
    <x v="0"/>
    <n v="0"/>
  </r>
  <r>
    <x v="34"/>
    <x v="0"/>
    <n v="2"/>
    <n v="1"/>
    <x v="0"/>
    <n v="93.75"/>
    <d v="2015-07-25T00:00:00"/>
    <x v="108"/>
    <n v="1726"/>
  </r>
  <r>
    <x v="34"/>
    <x v="0"/>
    <n v="3"/>
    <n v="1"/>
    <x v="0"/>
    <n v="87.5"/>
    <d v="2015-07-25T00:00:00"/>
    <x v="160"/>
    <n v="1259"/>
  </r>
  <r>
    <x v="34"/>
    <x v="0"/>
    <n v="3"/>
    <n v="1"/>
    <x v="0"/>
    <n v="87.5"/>
    <d v="2015-07-25T00:00:00"/>
    <x v="286"/>
    <n v="1430"/>
  </r>
  <r>
    <x v="34"/>
    <x v="0"/>
    <n v="5"/>
    <n v="1"/>
    <x v="0"/>
    <n v="75"/>
    <d v="2015-07-25T00:00:00"/>
    <x v="43"/>
    <n v="1990"/>
  </r>
  <r>
    <x v="34"/>
    <x v="0"/>
    <n v="6"/>
    <n v="1"/>
    <x v="0"/>
    <n v="68.75"/>
    <d v="2015-07-25T00:00:00"/>
    <x v="67"/>
    <n v="2047"/>
  </r>
  <r>
    <x v="34"/>
    <x v="0"/>
    <n v="7"/>
    <n v="1"/>
    <x v="0"/>
    <n v="62.5"/>
    <d v="2015-07-25T00:00:00"/>
    <x v="258"/>
    <n v="901"/>
  </r>
  <r>
    <x v="34"/>
    <x v="0"/>
    <n v="8"/>
    <n v="1"/>
    <x v="0"/>
    <n v="56.25"/>
    <d v="2015-07-25T00:00:00"/>
    <x v="257"/>
    <n v="2107"/>
  </r>
  <r>
    <x v="34"/>
    <x v="0"/>
    <n v="9"/>
    <n v="1"/>
    <x v="0"/>
    <n v="50"/>
    <d v="2015-07-25T00:00:00"/>
    <x v="267"/>
    <n v="1329"/>
  </r>
  <r>
    <x v="34"/>
    <x v="0"/>
    <n v="10"/>
    <n v="1"/>
    <x v="0"/>
    <n v="43.75"/>
    <d v="2015-07-25T00:00:00"/>
    <x v="221"/>
    <n v="1358"/>
  </r>
  <r>
    <x v="34"/>
    <x v="0"/>
    <n v="11"/>
    <n v="1"/>
    <x v="0"/>
    <n v="37.5"/>
    <d v="2015-07-25T00:00:00"/>
    <x v="259"/>
    <n v="902"/>
  </r>
  <r>
    <x v="34"/>
    <x v="0"/>
    <n v="11"/>
    <n v="1"/>
    <x v="0"/>
    <n v="37.5"/>
    <d v="2015-07-25T00:00:00"/>
    <x v="159"/>
    <n v="1356"/>
  </r>
  <r>
    <x v="34"/>
    <x v="0"/>
    <n v="13"/>
    <n v="1"/>
    <x v="0"/>
    <n v="25"/>
    <d v="2015-07-25T00:00:00"/>
    <x v="256"/>
    <n v="2003"/>
  </r>
  <r>
    <x v="34"/>
    <x v="1"/>
    <n v="1"/>
    <n v="2"/>
    <x v="1"/>
    <m/>
    <d v="2015-07-25T00:00:00"/>
    <x v="0"/>
    <n v="0"/>
  </r>
  <r>
    <x v="34"/>
    <x v="1"/>
    <n v="1"/>
    <n v="2"/>
    <x v="1"/>
    <n v="100.2"/>
    <d v="2015-07-25T00:00:00"/>
    <x v="263"/>
    <n v="995"/>
  </r>
  <r>
    <x v="34"/>
    <x v="1"/>
    <n v="2"/>
    <n v="2"/>
    <x v="1"/>
    <n v="50"/>
    <d v="2015-07-25T00:00:00"/>
    <x v="262"/>
    <n v="810"/>
  </r>
  <r>
    <x v="34"/>
    <x v="2"/>
    <n v="1"/>
    <n v="3"/>
    <x v="2"/>
    <m/>
    <d v="2015-07-25T00:00:00"/>
    <x v="0"/>
    <n v="0"/>
  </r>
  <r>
    <x v="34"/>
    <x v="2"/>
    <n v="1"/>
    <n v="3"/>
    <x v="2"/>
    <n v="100.3"/>
    <d v="2015-07-25T00:00:00"/>
    <x v="242"/>
    <n v="3"/>
  </r>
  <r>
    <x v="34"/>
    <x v="2"/>
    <n v="3"/>
    <n v="3"/>
    <x v="2"/>
    <n v="33.333333333333329"/>
    <d v="2015-07-25T00:00:00"/>
    <x v="264"/>
    <n v="2081"/>
  </r>
  <r>
    <x v="34"/>
    <x v="3"/>
    <n v="1"/>
    <n v="6"/>
    <x v="3"/>
    <m/>
    <d v="2015-07-25T00:00:00"/>
    <x v="0"/>
    <n v="0"/>
  </r>
  <r>
    <x v="34"/>
    <x v="14"/>
    <n v="1"/>
    <n v="8"/>
    <x v="14"/>
    <n v="100.1"/>
    <d v="2015-07-25T00:00:00"/>
    <x v="243"/>
    <n v="14"/>
  </r>
  <r>
    <x v="34"/>
    <x v="4"/>
    <n v="1"/>
    <n v="10"/>
    <x v="4"/>
    <m/>
    <d v="2015-07-25T00:00:00"/>
    <x v="0"/>
    <n v="0"/>
  </r>
  <r>
    <x v="34"/>
    <x v="4"/>
    <n v="2"/>
    <n v="10"/>
    <x v="4"/>
    <n v="90"/>
    <d v="2015-07-25T00:00:00"/>
    <x v="53"/>
    <n v="2075"/>
  </r>
  <r>
    <x v="34"/>
    <x v="4"/>
    <n v="3"/>
    <n v="10"/>
    <x v="4"/>
    <n v="80"/>
    <d v="2015-07-25T00:00:00"/>
    <x v="288"/>
    <n v="1981"/>
  </r>
  <r>
    <x v="34"/>
    <x v="4"/>
    <n v="8"/>
    <n v="10"/>
    <x v="4"/>
    <n v="30"/>
    <d v="2015-07-25T00:00:00"/>
    <x v="90"/>
    <n v="2120"/>
  </r>
  <r>
    <x v="34"/>
    <x v="4"/>
    <n v="9"/>
    <n v="10"/>
    <x v="4"/>
    <n v="20"/>
    <d v="2015-07-25T00:00:00"/>
    <x v="250"/>
    <n v="1781"/>
  </r>
  <r>
    <x v="34"/>
    <x v="5"/>
    <n v="1"/>
    <n v="11"/>
    <x v="5"/>
    <m/>
    <d v="2015-07-25T00:00:00"/>
    <x v="0"/>
    <n v="0"/>
  </r>
  <r>
    <x v="34"/>
    <x v="5"/>
    <n v="2"/>
    <n v="11"/>
    <x v="5"/>
    <n v="96.15384615384616"/>
    <d v="2015-07-25T00:00:00"/>
    <x v="210"/>
    <n v="1918"/>
  </r>
  <r>
    <x v="34"/>
    <x v="5"/>
    <n v="4"/>
    <n v="11"/>
    <x v="5"/>
    <n v="88.461538461538467"/>
    <d v="2015-07-25T00:00:00"/>
    <x v="208"/>
    <n v="2043"/>
  </r>
  <r>
    <x v="34"/>
    <x v="5"/>
    <n v="6"/>
    <n v="11"/>
    <x v="5"/>
    <n v="80.769230769230774"/>
    <d v="2015-07-25T00:00:00"/>
    <x v="282"/>
    <n v="1927"/>
  </r>
  <r>
    <x v="34"/>
    <x v="5"/>
    <n v="9"/>
    <n v="11"/>
    <x v="5"/>
    <n v="69.230769230769226"/>
    <d v="2015-07-25T00:00:00"/>
    <x v="265"/>
    <n v="2106"/>
  </r>
  <r>
    <x v="34"/>
    <x v="5"/>
    <n v="10"/>
    <n v="11"/>
    <x v="5"/>
    <n v="65.384615384615387"/>
    <d v="2015-07-25T00:00:00"/>
    <x v="151"/>
    <n v="1133"/>
  </r>
  <r>
    <x v="34"/>
    <x v="5"/>
    <n v="14"/>
    <n v="11"/>
    <x v="5"/>
    <n v="50"/>
    <d v="2015-07-25T00:00:00"/>
    <x v="281"/>
    <n v="2114"/>
  </r>
  <r>
    <x v="34"/>
    <x v="5"/>
    <n v="15"/>
    <n v="11"/>
    <x v="5"/>
    <n v="46.153846153846153"/>
    <d v="2015-07-25T00:00:00"/>
    <x v="154"/>
    <n v="1966"/>
  </r>
  <r>
    <x v="34"/>
    <x v="6"/>
    <n v="1"/>
    <n v="12"/>
    <x v="6"/>
    <m/>
    <d v="2015-07-25T00:00:00"/>
    <x v="0"/>
    <n v="0"/>
  </r>
  <r>
    <x v="34"/>
    <x v="7"/>
    <n v="1"/>
    <n v="13"/>
    <x v="7"/>
    <m/>
    <d v="2015-07-25T00:00:00"/>
    <x v="0"/>
    <n v="0"/>
  </r>
  <r>
    <x v="34"/>
    <x v="7"/>
    <n v="1"/>
    <n v="13"/>
    <x v="7"/>
    <n v="100.4"/>
    <d v="2015-07-25T00:00:00"/>
    <x v="318"/>
    <n v="1164"/>
  </r>
  <r>
    <x v="34"/>
    <x v="7"/>
    <n v="2"/>
    <n v="13"/>
    <x v="7"/>
    <n v="75"/>
    <d v="2015-07-25T00:00:00"/>
    <x v="252"/>
    <n v="1991"/>
  </r>
  <r>
    <x v="34"/>
    <x v="7"/>
    <n v="3"/>
    <n v="13"/>
    <x v="7"/>
    <n v="50"/>
    <d v="2015-07-25T00:00:00"/>
    <x v="139"/>
    <n v="1322"/>
  </r>
  <r>
    <x v="34"/>
    <x v="7"/>
    <n v="4"/>
    <n v="13"/>
    <x v="7"/>
    <n v="25"/>
    <d v="2015-07-25T00:00:00"/>
    <x v="103"/>
    <n v="1862"/>
  </r>
  <r>
    <x v="34"/>
    <x v="8"/>
    <n v="1"/>
    <n v="14"/>
    <x v="8"/>
    <m/>
    <d v="2015-07-25T00:00:00"/>
    <x v="0"/>
    <n v="0"/>
  </r>
  <r>
    <x v="34"/>
    <x v="8"/>
    <n v="2"/>
    <n v="14"/>
    <x v="8"/>
    <n v="66.666666666666657"/>
    <d v="2015-07-25T00:00:00"/>
    <x v="104"/>
    <n v="1515"/>
  </r>
  <r>
    <x v="34"/>
    <x v="8"/>
    <n v="3"/>
    <n v="14"/>
    <x v="8"/>
    <n v="33.333333333333329"/>
    <d v="2015-07-25T00:00:00"/>
    <x v="155"/>
    <n v="2013"/>
  </r>
  <r>
    <x v="34"/>
    <x v="9"/>
    <n v="1"/>
    <n v="17"/>
    <x v="9"/>
    <m/>
    <d v="2015-07-25T00:00:00"/>
    <x v="0"/>
    <n v="0"/>
  </r>
  <r>
    <x v="34"/>
    <x v="9"/>
    <n v="1"/>
    <n v="17"/>
    <x v="9"/>
    <n v="100.2"/>
    <d v="2015-07-25T00:00:00"/>
    <x v="239"/>
    <n v="1972"/>
  </r>
  <r>
    <x v="34"/>
    <x v="9"/>
    <n v="2"/>
    <n v="17"/>
    <x v="9"/>
    <n v="50"/>
    <d v="2015-07-25T00:00:00"/>
    <x v="253"/>
    <n v="1992"/>
  </r>
  <r>
    <x v="34"/>
    <x v="10"/>
    <n v="1"/>
    <n v="18"/>
    <x v="10"/>
    <m/>
    <d v="2015-07-25T00:00:00"/>
    <x v="0"/>
    <n v="0"/>
  </r>
  <r>
    <x v="34"/>
    <x v="11"/>
    <n v="1"/>
    <n v="22"/>
    <x v="11"/>
    <m/>
    <d v="2015-07-25T00:00:00"/>
    <x v="0"/>
    <n v="0"/>
  </r>
  <r>
    <x v="35"/>
    <x v="0"/>
    <n v="1"/>
    <n v="1"/>
    <x v="0"/>
    <m/>
    <d v="2015-08-01T00:00:00"/>
    <x v="0"/>
    <n v="0"/>
  </r>
  <r>
    <x v="35"/>
    <x v="0"/>
    <n v="1"/>
    <n v="1"/>
    <x v="0"/>
    <n v="101"/>
    <d v="2015-08-01T00:00:00"/>
    <x v="39"/>
    <n v="656"/>
  </r>
  <r>
    <x v="35"/>
    <x v="0"/>
    <n v="2"/>
    <n v="1"/>
    <x v="0"/>
    <n v="90"/>
    <d v="2015-08-01T00:00:00"/>
    <x v="3"/>
    <n v="1086"/>
  </r>
  <r>
    <x v="35"/>
    <x v="0"/>
    <n v="2"/>
    <n v="1"/>
    <x v="0"/>
    <n v="90"/>
    <d v="2015-08-01T00:00:00"/>
    <x v="55"/>
    <n v="2084"/>
  </r>
  <r>
    <x v="35"/>
    <x v="0"/>
    <n v="4"/>
    <n v="1"/>
    <x v="0"/>
    <n v="70"/>
    <d v="2015-08-01T00:00:00"/>
    <x v="43"/>
    <n v="1990"/>
  </r>
  <r>
    <x v="35"/>
    <x v="0"/>
    <n v="7"/>
    <n v="1"/>
    <x v="0"/>
    <n v="40"/>
    <d v="2015-08-01T00:00:00"/>
    <x v="158"/>
    <n v="912"/>
  </r>
  <r>
    <x v="35"/>
    <x v="1"/>
    <n v="1"/>
    <n v="2"/>
    <x v="1"/>
    <m/>
    <d v="2015-08-01T00:00:00"/>
    <x v="0"/>
    <n v="0"/>
  </r>
  <r>
    <x v="35"/>
    <x v="1"/>
    <n v="1"/>
    <n v="2"/>
    <x v="1"/>
    <n v="100.2"/>
    <d v="2015-08-01T00:00:00"/>
    <x v="10"/>
    <n v="1112"/>
  </r>
  <r>
    <x v="35"/>
    <x v="1"/>
    <n v="2"/>
    <n v="2"/>
    <x v="1"/>
    <n v="50"/>
    <d v="2015-08-01T00:00:00"/>
    <x v="172"/>
    <n v="1411"/>
  </r>
  <r>
    <x v="35"/>
    <x v="2"/>
    <n v="1"/>
    <n v="3"/>
    <x v="2"/>
    <m/>
    <d v="2015-08-01T00:00:00"/>
    <x v="0"/>
    <n v="0"/>
  </r>
  <r>
    <x v="35"/>
    <x v="2"/>
    <n v="2"/>
    <n v="3"/>
    <x v="2"/>
    <n v="75"/>
    <d v="2015-08-01T00:00:00"/>
    <x v="161"/>
    <n v="914"/>
  </r>
  <r>
    <x v="35"/>
    <x v="3"/>
    <n v="1"/>
    <n v="6"/>
    <x v="3"/>
    <m/>
    <d v="2015-08-01T00:00:00"/>
    <x v="0"/>
    <n v="0"/>
  </r>
  <r>
    <x v="35"/>
    <x v="4"/>
    <n v="1"/>
    <n v="10"/>
    <x v="4"/>
    <m/>
    <d v="2015-08-01T00:00:00"/>
    <x v="0"/>
    <n v="0"/>
  </r>
  <r>
    <x v="35"/>
    <x v="4"/>
    <n v="1"/>
    <n v="10"/>
    <x v="4"/>
    <n v="101.3"/>
    <d v="2015-08-01T00:00:00"/>
    <x v="56"/>
    <n v="2015"/>
  </r>
  <r>
    <x v="35"/>
    <x v="4"/>
    <n v="3"/>
    <n v="10"/>
    <x v="4"/>
    <n v="84.615384615384613"/>
    <d v="2015-08-01T00:00:00"/>
    <x v="22"/>
    <n v="1651"/>
  </r>
  <r>
    <x v="35"/>
    <x v="4"/>
    <n v="4"/>
    <n v="10"/>
    <x v="4"/>
    <n v="76.92307692307692"/>
    <d v="2015-08-01T00:00:00"/>
    <x v="19"/>
    <n v="2004"/>
  </r>
  <r>
    <x v="35"/>
    <x v="4"/>
    <n v="6"/>
    <n v="10"/>
    <x v="4"/>
    <n v="61.53846153846154"/>
    <d v="2015-08-01T00:00:00"/>
    <x v="53"/>
    <n v="2075"/>
  </r>
  <r>
    <x v="35"/>
    <x v="4"/>
    <n v="11"/>
    <n v="10"/>
    <x v="4"/>
    <n v="23.07692307692308"/>
    <d v="2015-08-01T00:00:00"/>
    <x v="21"/>
    <n v="1938"/>
  </r>
  <r>
    <x v="35"/>
    <x v="5"/>
    <n v="1"/>
    <n v="11"/>
    <x v="5"/>
    <m/>
    <d v="2015-08-01T00:00:00"/>
    <x v="0"/>
    <n v="0"/>
  </r>
  <r>
    <x v="35"/>
    <x v="5"/>
    <n v="2"/>
    <n v="11"/>
    <x v="5"/>
    <n v="93.75"/>
    <d v="2015-08-01T00:00:00"/>
    <x v="151"/>
    <n v="1133"/>
  </r>
  <r>
    <x v="35"/>
    <x v="5"/>
    <n v="5"/>
    <n v="11"/>
    <x v="5"/>
    <n v="75"/>
    <d v="2015-08-01T00:00:00"/>
    <x v="28"/>
    <n v="1697"/>
  </r>
  <r>
    <x v="35"/>
    <x v="5"/>
    <n v="6"/>
    <n v="11"/>
    <x v="5"/>
    <n v="68.75"/>
    <d v="2015-08-01T00:00:00"/>
    <x v="59"/>
    <n v="2012"/>
  </r>
  <r>
    <x v="35"/>
    <x v="5"/>
    <n v="9"/>
    <n v="11"/>
    <x v="5"/>
    <n v="50"/>
    <d v="2015-08-01T00:00:00"/>
    <x v="46"/>
    <n v="2030"/>
  </r>
  <r>
    <x v="35"/>
    <x v="5"/>
    <n v="14"/>
    <n v="11"/>
    <x v="5"/>
    <n v="18.75"/>
    <d v="2015-08-01T00:00:00"/>
    <x v="32"/>
    <n v="2018"/>
  </r>
  <r>
    <x v="35"/>
    <x v="5"/>
    <n v="15"/>
    <n v="11"/>
    <x v="5"/>
    <n v="12.5"/>
    <d v="2015-08-01T00:00:00"/>
    <x v="211"/>
    <n v="1694"/>
  </r>
  <r>
    <x v="35"/>
    <x v="6"/>
    <n v="1"/>
    <n v="12"/>
    <x v="6"/>
    <m/>
    <d v="2015-08-01T00:00:00"/>
    <x v="0"/>
    <n v="0"/>
  </r>
  <r>
    <x v="35"/>
    <x v="7"/>
    <n v="1"/>
    <n v="13"/>
    <x v="7"/>
    <m/>
    <d v="2015-08-01T00:00:00"/>
    <x v="0"/>
    <n v="0"/>
  </r>
  <r>
    <x v="35"/>
    <x v="7"/>
    <n v="1"/>
    <n v="13"/>
    <x v="7"/>
    <n v="100.5"/>
    <d v="2015-08-01T00:00:00"/>
    <x v="278"/>
    <n v="1728"/>
  </r>
  <r>
    <x v="35"/>
    <x v="7"/>
    <n v="3"/>
    <n v="13"/>
    <x v="7"/>
    <n v="60"/>
    <d v="2015-08-01T00:00:00"/>
    <x v="36"/>
    <n v="1163"/>
  </r>
  <r>
    <x v="35"/>
    <x v="7"/>
    <n v="4"/>
    <n v="13"/>
    <x v="7"/>
    <n v="40"/>
    <d v="2015-08-01T00:00:00"/>
    <x v="311"/>
    <n v="1876"/>
  </r>
  <r>
    <x v="35"/>
    <x v="8"/>
    <n v="1"/>
    <n v="14"/>
    <x v="8"/>
    <m/>
    <d v="2015-08-01T00:00:00"/>
    <x v="0"/>
    <n v="0"/>
  </r>
  <r>
    <x v="35"/>
    <x v="8"/>
    <n v="2"/>
    <n v="14"/>
    <x v="8"/>
    <n v="50"/>
    <d v="2015-08-01T00:00:00"/>
    <x v="155"/>
    <n v="2013"/>
  </r>
  <r>
    <x v="35"/>
    <x v="9"/>
    <n v="1"/>
    <n v="17"/>
    <x v="9"/>
    <m/>
    <d v="2015-08-01T00:00:00"/>
    <x v="0"/>
    <n v="0"/>
  </r>
  <r>
    <x v="35"/>
    <x v="9"/>
    <n v="1"/>
    <n v="17"/>
    <x v="9"/>
    <n v="100.2"/>
    <d v="2015-08-01T00:00:00"/>
    <x v="62"/>
    <n v="2039"/>
  </r>
  <r>
    <x v="35"/>
    <x v="9"/>
    <n v="2"/>
    <n v="17"/>
    <x v="9"/>
    <n v="50"/>
    <d v="2015-08-01T00:00:00"/>
    <x v="157"/>
    <n v="1989"/>
  </r>
  <r>
    <x v="35"/>
    <x v="10"/>
    <n v="1"/>
    <n v="18"/>
    <x v="10"/>
    <m/>
    <d v="2015-08-01T00:00:00"/>
    <x v="0"/>
    <n v="0"/>
  </r>
  <r>
    <x v="35"/>
    <x v="11"/>
    <n v="1"/>
    <n v="22"/>
    <x v="11"/>
    <m/>
    <d v="2015-08-01T00:00:00"/>
    <x v="0"/>
    <n v="0"/>
  </r>
  <r>
    <x v="36"/>
    <x v="0"/>
    <n v="1"/>
    <n v="1"/>
    <x v="0"/>
    <m/>
    <d v="2015-08-02T00:00:00"/>
    <x v="0"/>
    <n v="0"/>
  </r>
  <r>
    <x v="36"/>
    <x v="0"/>
    <n v="1"/>
    <n v="1"/>
    <x v="0"/>
    <n v="100.7"/>
    <d v="2015-08-02T00:00:00"/>
    <x v="67"/>
    <n v="2047"/>
  </r>
  <r>
    <x v="36"/>
    <x v="0"/>
    <n v="2"/>
    <n v="1"/>
    <x v="0"/>
    <n v="85.714285714285708"/>
    <d v="2015-08-02T00:00:00"/>
    <x v="174"/>
    <n v="1416"/>
  </r>
  <r>
    <x v="36"/>
    <x v="0"/>
    <n v="4"/>
    <n v="1"/>
    <x v="0"/>
    <n v="57.142857142857139"/>
    <d v="2015-08-02T00:00:00"/>
    <x v="312"/>
    <n v="1630"/>
  </r>
  <r>
    <x v="36"/>
    <x v="1"/>
    <n v="1"/>
    <n v="2"/>
    <x v="1"/>
    <m/>
    <d v="2015-08-02T00:00:00"/>
    <x v="0"/>
    <n v="0"/>
  </r>
  <r>
    <x v="36"/>
    <x v="1"/>
    <n v="2"/>
    <n v="2"/>
    <x v="1"/>
    <n v="75"/>
    <d v="2015-08-02T00:00:00"/>
    <x v="336"/>
    <n v="1665"/>
  </r>
  <r>
    <x v="36"/>
    <x v="1"/>
    <n v="3"/>
    <n v="2"/>
    <x v="1"/>
    <n v="50"/>
    <d v="2015-08-02T00:00:00"/>
    <x v="41"/>
    <n v="1401"/>
  </r>
  <r>
    <x v="36"/>
    <x v="2"/>
    <n v="1"/>
    <n v="3"/>
    <x v="2"/>
    <m/>
    <d v="2015-08-02T00:00:00"/>
    <x v="0"/>
    <n v="0"/>
  </r>
  <r>
    <x v="36"/>
    <x v="3"/>
    <n v="1"/>
    <n v="6"/>
    <x v="3"/>
    <m/>
    <d v="2015-08-02T00:00:00"/>
    <x v="0"/>
    <n v="0"/>
  </r>
  <r>
    <x v="36"/>
    <x v="4"/>
    <n v="1"/>
    <n v="10"/>
    <x v="4"/>
    <m/>
    <d v="2015-08-02T00:00:00"/>
    <x v="0"/>
    <n v="0"/>
  </r>
  <r>
    <x v="36"/>
    <x v="4"/>
    <n v="1"/>
    <n v="10"/>
    <x v="4"/>
    <n v="101.4"/>
    <d v="2015-08-02T00:00:00"/>
    <x v="82"/>
    <n v="1815"/>
  </r>
  <r>
    <x v="36"/>
    <x v="4"/>
    <n v="2"/>
    <n v="10"/>
    <x v="4"/>
    <n v="92.857142857142861"/>
    <d v="2015-08-02T00:00:00"/>
    <x v="92"/>
    <n v="2021"/>
  </r>
  <r>
    <x v="36"/>
    <x v="4"/>
    <n v="4"/>
    <n v="10"/>
    <x v="4"/>
    <n v="78.571428571428569"/>
    <d v="2015-08-02T00:00:00"/>
    <x v="180"/>
    <n v="1819"/>
  </r>
  <r>
    <x v="36"/>
    <x v="4"/>
    <n v="5"/>
    <n v="10"/>
    <x v="4"/>
    <n v="71.428571428571431"/>
    <d v="2015-08-02T00:00:00"/>
    <x v="337"/>
    <n v="2128"/>
  </r>
  <r>
    <x v="36"/>
    <x v="4"/>
    <n v="9"/>
    <n v="10"/>
    <x v="4"/>
    <n v="42.857142857142854"/>
    <d v="2015-08-02T00:00:00"/>
    <x v="288"/>
    <n v="1981"/>
  </r>
  <r>
    <x v="36"/>
    <x v="4"/>
    <n v="9"/>
    <n v="10"/>
    <x v="4"/>
    <n v="42.857142857142854"/>
    <d v="2015-08-02T00:00:00"/>
    <x v="90"/>
    <n v="2120"/>
  </r>
  <r>
    <x v="36"/>
    <x v="4"/>
    <n v="11"/>
    <n v="10"/>
    <x v="4"/>
    <n v="28.571428571428569"/>
    <d v="2015-08-02T00:00:00"/>
    <x v="233"/>
    <n v="1955"/>
  </r>
  <r>
    <x v="36"/>
    <x v="4"/>
    <n v="12"/>
    <n v="10"/>
    <x v="4"/>
    <n v="21.428571428571431"/>
    <d v="2015-08-02T00:00:00"/>
    <x v="95"/>
    <n v="1696"/>
  </r>
  <r>
    <x v="36"/>
    <x v="5"/>
    <n v="1"/>
    <n v="11"/>
    <x v="5"/>
    <m/>
    <d v="2015-08-02T00:00:00"/>
    <x v="0"/>
    <n v="0"/>
  </r>
  <r>
    <x v="36"/>
    <x v="5"/>
    <n v="3"/>
    <n v="11"/>
    <x v="5"/>
    <n v="93.75"/>
    <d v="2015-08-02T00:00:00"/>
    <x v="289"/>
    <n v="1380"/>
  </r>
  <r>
    <x v="36"/>
    <x v="5"/>
    <n v="4"/>
    <n v="11"/>
    <x v="5"/>
    <n v="90.625"/>
    <d v="2015-08-02T00:00:00"/>
    <x v="131"/>
    <n v="2031"/>
  </r>
  <r>
    <x v="36"/>
    <x v="5"/>
    <n v="6"/>
    <n v="11"/>
    <x v="5"/>
    <n v="84.375"/>
    <d v="2015-08-02T00:00:00"/>
    <x v="234"/>
    <n v="1945"/>
  </r>
  <r>
    <x v="36"/>
    <x v="5"/>
    <n v="9"/>
    <n v="11"/>
    <x v="5"/>
    <n v="75"/>
    <d v="2015-08-02T00:00:00"/>
    <x v="132"/>
    <n v="2048"/>
  </r>
  <r>
    <x v="36"/>
    <x v="5"/>
    <n v="10"/>
    <n v="11"/>
    <x v="5"/>
    <n v="71.875"/>
    <d v="2015-08-02T00:00:00"/>
    <x v="130"/>
    <n v="2028"/>
  </r>
  <r>
    <x v="36"/>
    <x v="5"/>
    <n v="11"/>
    <n v="11"/>
    <x v="5"/>
    <n v="68.75"/>
    <d v="2015-08-02T00:00:00"/>
    <x v="303"/>
    <n v="2111"/>
  </r>
  <r>
    <x v="36"/>
    <x v="5"/>
    <n v="14"/>
    <n v="11"/>
    <x v="5"/>
    <n v="59.375"/>
    <d v="2015-08-02T00:00:00"/>
    <x v="151"/>
    <n v="1133"/>
  </r>
  <r>
    <x v="36"/>
    <x v="5"/>
    <n v="22"/>
    <n v="11"/>
    <x v="5"/>
    <n v="34.375"/>
    <d v="2015-08-02T00:00:00"/>
    <x v="236"/>
    <n v="1717"/>
  </r>
  <r>
    <x v="36"/>
    <x v="5"/>
    <n v="24"/>
    <n v="11"/>
    <x v="5"/>
    <n v="28.125"/>
    <d v="2015-08-02T00:00:00"/>
    <x v="30"/>
    <n v="1940"/>
  </r>
  <r>
    <x v="36"/>
    <x v="6"/>
    <n v="1"/>
    <n v="12"/>
    <x v="6"/>
    <m/>
    <d v="2015-08-02T00:00:00"/>
    <x v="0"/>
    <n v="0"/>
  </r>
  <r>
    <x v="36"/>
    <x v="7"/>
    <n v="1"/>
    <n v="13"/>
    <x v="7"/>
    <m/>
    <d v="2015-08-02T00:00:00"/>
    <x v="0"/>
    <n v="0"/>
  </r>
  <r>
    <x v="36"/>
    <x v="7"/>
    <n v="1"/>
    <n v="13"/>
    <x v="7"/>
    <n v="100.4"/>
    <d v="2015-08-02T00:00:00"/>
    <x v="189"/>
    <n v="429"/>
  </r>
  <r>
    <x v="36"/>
    <x v="7"/>
    <n v="2"/>
    <n v="13"/>
    <x v="7"/>
    <n v="75"/>
    <d v="2015-08-02T00:00:00"/>
    <x v="112"/>
    <n v="979"/>
  </r>
  <r>
    <x v="36"/>
    <x v="7"/>
    <n v="3"/>
    <n v="13"/>
    <x v="7"/>
    <n v="50"/>
    <d v="2015-08-02T00:00:00"/>
    <x v="164"/>
    <n v="2074"/>
  </r>
  <r>
    <x v="36"/>
    <x v="8"/>
    <n v="1"/>
    <n v="14"/>
    <x v="8"/>
    <m/>
    <d v="2015-08-02T00:00:00"/>
    <x v="0"/>
    <n v="0"/>
  </r>
  <r>
    <x v="36"/>
    <x v="8"/>
    <n v="1"/>
    <n v="14"/>
    <x v="8"/>
    <n v="100.2"/>
    <d v="2015-08-02T00:00:00"/>
    <x v="315"/>
    <n v="1546"/>
  </r>
  <r>
    <x v="36"/>
    <x v="8"/>
    <n v="2"/>
    <n v="14"/>
    <x v="8"/>
    <n v="50"/>
    <d v="2015-08-02T00:00:00"/>
    <x v="301"/>
    <n v="1475"/>
  </r>
  <r>
    <x v="36"/>
    <x v="9"/>
    <n v="1"/>
    <n v="17"/>
    <x v="9"/>
    <m/>
    <d v="2015-08-02T00:00:00"/>
    <x v="0"/>
    <n v="0"/>
  </r>
  <r>
    <x v="36"/>
    <x v="10"/>
    <n v="1"/>
    <n v="18"/>
    <x v="10"/>
    <m/>
    <d v="2015-08-02T00:00:00"/>
    <x v="0"/>
    <n v="0"/>
  </r>
  <r>
    <x v="36"/>
    <x v="10"/>
    <n v="3"/>
    <n v="18"/>
    <x v="10"/>
    <n v="33.333333333333329"/>
    <d v="2015-08-02T00:00:00"/>
    <x v="240"/>
    <n v="1820"/>
  </r>
  <r>
    <x v="36"/>
    <x v="11"/>
    <n v="1"/>
    <n v="22"/>
    <x v="11"/>
    <m/>
    <d v="2015-08-02T00:00:00"/>
    <x v="0"/>
    <n v="0"/>
  </r>
  <r>
    <x v="37"/>
    <x v="0"/>
    <n v="1"/>
    <n v="1"/>
    <x v="0"/>
    <m/>
    <d v="2015-08-08T00:00:00"/>
    <x v="0"/>
    <n v="0"/>
  </r>
  <r>
    <x v="37"/>
    <x v="0"/>
    <n v="1"/>
    <n v="1"/>
    <x v="0"/>
    <n v="101.1"/>
    <d v="2015-08-08T00:00:00"/>
    <x v="109"/>
    <n v="1742"/>
  </r>
  <r>
    <x v="37"/>
    <x v="0"/>
    <n v="2"/>
    <n v="1"/>
    <x v="0"/>
    <n v="90.909090909090907"/>
    <d v="2015-08-08T00:00:00"/>
    <x v="219"/>
    <n v="1245"/>
  </r>
  <r>
    <x v="37"/>
    <x v="0"/>
    <n v="4"/>
    <n v="1"/>
    <x v="0"/>
    <n v="72.72727272727272"/>
    <d v="2015-08-08T00:00:00"/>
    <x v="197"/>
    <n v="1286"/>
  </r>
  <r>
    <x v="37"/>
    <x v="0"/>
    <n v="6"/>
    <n v="1"/>
    <x v="0"/>
    <n v="54.54545454545454"/>
    <d v="2015-08-08T00:00:00"/>
    <x v="64"/>
    <n v="248"/>
  </r>
  <r>
    <x v="37"/>
    <x v="0"/>
    <n v="6"/>
    <n v="1"/>
    <x v="0"/>
    <n v="54.54545454545454"/>
    <d v="2015-08-08T00:00:00"/>
    <x v="6"/>
    <n v="1768"/>
  </r>
  <r>
    <x v="37"/>
    <x v="0"/>
    <n v="10"/>
    <n v="1"/>
    <x v="0"/>
    <n v="18.181818181818173"/>
    <d v="2015-08-08T00:00:00"/>
    <x v="65"/>
    <n v="595"/>
  </r>
  <r>
    <x v="37"/>
    <x v="0"/>
    <n v="11"/>
    <n v="1"/>
    <x v="0"/>
    <n v="9.0909090909090793"/>
    <d v="2015-08-08T00:00:00"/>
    <x v="70"/>
    <n v="721"/>
  </r>
  <r>
    <x v="37"/>
    <x v="1"/>
    <n v="1"/>
    <n v="2"/>
    <x v="1"/>
    <m/>
    <d v="2015-08-08T00:00:00"/>
    <x v="0"/>
    <n v="0"/>
  </r>
  <r>
    <x v="37"/>
    <x v="1"/>
    <n v="1"/>
    <n v="2"/>
    <x v="1"/>
    <n v="100.6"/>
    <d v="2015-08-08T00:00:00"/>
    <x v="171"/>
    <n v="747"/>
  </r>
  <r>
    <x v="37"/>
    <x v="1"/>
    <n v="3"/>
    <n v="2"/>
    <x v="1"/>
    <n v="66.666666666666657"/>
    <d v="2015-08-08T00:00:00"/>
    <x v="172"/>
    <n v="1411"/>
  </r>
  <r>
    <x v="37"/>
    <x v="1"/>
    <n v="4"/>
    <n v="2"/>
    <x v="1"/>
    <n v="50"/>
    <d v="2015-08-08T00:00:00"/>
    <x v="10"/>
    <n v="1112"/>
  </r>
  <r>
    <x v="37"/>
    <x v="2"/>
    <n v="1"/>
    <n v="3"/>
    <x v="2"/>
    <m/>
    <d v="2015-08-08T00:00:00"/>
    <x v="0"/>
    <n v="0"/>
  </r>
  <r>
    <x v="37"/>
    <x v="2"/>
    <n v="1"/>
    <n v="3"/>
    <x v="2"/>
    <n v="100.2"/>
    <d v="2015-08-08T00:00:00"/>
    <x v="321"/>
    <n v="1533"/>
  </r>
  <r>
    <x v="37"/>
    <x v="2"/>
    <n v="2"/>
    <n v="3"/>
    <x v="2"/>
    <n v="50"/>
    <d v="2015-08-08T00:00:00"/>
    <x v="338"/>
    <n v="1107"/>
  </r>
  <r>
    <x v="37"/>
    <x v="3"/>
    <n v="1"/>
    <n v="6"/>
    <x v="3"/>
    <m/>
    <d v="2015-08-08T00:00:00"/>
    <x v="0"/>
    <n v="0"/>
  </r>
  <r>
    <x v="37"/>
    <x v="3"/>
    <n v="1"/>
    <n v="6"/>
    <x v="3"/>
    <n v="100.1"/>
    <d v="2015-08-08T00:00:00"/>
    <x v="113"/>
    <n v="1978"/>
  </r>
  <r>
    <x v="37"/>
    <x v="4"/>
    <n v="1"/>
    <n v="10"/>
    <x v="4"/>
    <m/>
    <d v="2015-08-08T00:00:00"/>
    <x v="0"/>
    <n v="0"/>
  </r>
  <r>
    <x v="37"/>
    <x v="4"/>
    <n v="1"/>
    <n v="10"/>
    <x v="4"/>
    <n v="101.4"/>
    <d v="2015-08-08T00:00:00"/>
    <x v="44"/>
    <n v="1885"/>
  </r>
  <r>
    <x v="37"/>
    <x v="4"/>
    <n v="2"/>
    <n v="10"/>
    <x v="4"/>
    <n v="92.857142857142861"/>
    <d v="2015-08-08T00:00:00"/>
    <x v="83"/>
    <n v="2055"/>
  </r>
  <r>
    <x v="37"/>
    <x v="4"/>
    <n v="3"/>
    <n v="10"/>
    <x v="4"/>
    <n v="85.714285714285708"/>
    <d v="2015-08-08T00:00:00"/>
    <x v="124"/>
    <n v="1434"/>
  </r>
  <r>
    <x v="37"/>
    <x v="4"/>
    <n v="4"/>
    <n v="10"/>
    <x v="4"/>
    <n v="78.571428571428569"/>
    <d v="2015-08-08T00:00:00"/>
    <x v="177"/>
    <n v="1812"/>
  </r>
  <r>
    <x v="37"/>
    <x v="4"/>
    <n v="6"/>
    <n v="10"/>
    <x v="4"/>
    <n v="64.285714285714278"/>
    <d v="2015-08-08T00:00:00"/>
    <x v="94"/>
    <n v="1710"/>
  </r>
  <r>
    <x v="37"/>
    <x v="4"/>
    <n v="8"/>
    <n v="10"/>
    <x v="4"/>
    <n v="50"/>
    <d v="2015-08-08T00:00:00"/>
    <x v="339"/>
    <n v="1084"/>
  </r>
  <r>
    <x v="37"/>
    <x v="4"/>
    <n v="9"/>
    <n v="10"/>
    <x v="4"/>
    <n v="42.857142857142854"/>
    <d v="2015-08-08T00:00:00"/>
    <x v="91"/>
    <n v="1777"/>
  </r>
  <r>
    <x v="37"/>
    <x v="4"/>
    <n v="9"/>
    <n v="10"/>
    <x v="4"/>
    <n v="42.857142857142854"/>
    <d v="2015-08-08T00:00:00"/>
    <x v="280"/>
    <n v="2062"/>
  </r>
  <r>
    <x v="37"/>
    <x v="4"/>
    <n v="11"/>
    <n v="10"/>
    <x v="4"/>
    <n v="28.571428571428569"/>
    <d v="2015-08-08T00:00:00"/>
    <x v="207"/>
    <n v="1615"/>
  </r>
  <r>
    <x v="37"/>
    <x v="4"/>
    <n v="13"/>
    <n v="10"/>
    <x v="4"/>
    <n v="14.285714285714278"/>
    <d v="2015-08-08T00:00:00"/>
    <x v="125"/>
    <n v="1677"/>
  </r>
  <r>
    <x v="37"/>
    <x v="4"/>
    <n v="14"/>
    <n v="10"/>
    <x v="4"/>
    <n v="7.1428571428571388"/>
    <d v="2015-08-08T00:00:00"/>
    <x v="81"/>
    <n v="1412"/>
  </r>
  <r>
    <x v="37"/>
    <x v="5"/>
    <n v="1"/>
    <n v="11"/>
    <x v="5"/>
    <m/>
    <d v="2015-08-08T00:00:00"/>
    <x v="0"/>
    <n v="0"/>
  </r>
  <r>
    <x v="37"/>
    <x v="5"/>
    <n v="1"/>
    <n v="11"/>
    <x v="5"/>
    <n v="101.9"/>
    <d v="2015-08-08T00:00:00"/>
    <x v="123"/>
    <n v="1764"/>
  </r>
  <r>
    <x v="37"/>
    <x v="5"/>
    <n v="2"/>
    <n v="11"/>
    <x v="5"/>
    <n v="94.73684210526315"/>
    <d v="2015-08-08T00:00:00"/>
    <x v="209"/>
    <n v="1713"/>
  </r>
  <r>
    <x v="37"/>
    <x v="5"/>
    <n v="4"/>
    <n v="11"/>
    <x v="5"/>
    <n v="84.21052631578948"/>
    <d v="2015-08-08T00:00:00"/>
    <x v="152"/>
    <n v="1733"/>
  </r>
  <r>
    <x v="37"/>
    <x v="5"/>
    <n v="4"/>
    <n v="11"/>
    <x v="5"/>
    <n v="84.21052631578948"/>
    <d v="2015-08-08T00:00:00"/>
    <x v="59"/>
    <n v="2012"/>
  </r>
  <r>
    <x v="37"/>
    <x v="5"/>
    <n v="6"/>
    <n v="11"/>
    <x v="5"/>
    <n v="73.68421052631578"/>
    <d v="2015-08-08T00:00:00"/>
    <x v="132"/>
    <n v="2048"/>
  </r>
  <r>
    <x v="37"/>
    <x v="5"/>
    <n v="7"/>
    <n v="11"/>
    <x v="5"/>
    <n v="68.421052631578945"/>
    <d v="2015-08-08T00:00:00"/>
    <x v="289"/>
    <n v="1380"/>
  </r>
  <r>
    <x v="37"/>
    <x v="5"/>
    <n v="10"/>
    <n v="11"/>
    <x v="5"/>
    <n v="52.631578947368418"/>
    <d v="2015-08-08T00:00:00"/>
    <x v="127"/>
    <n v="1719"/>
  </r>
  <r>
    <x v="37"/>
    <x v="5"/>
    <n v="12"/>
    <n v="11"/>
    <x v="5"/>
    <n v="42.105263157894733"/>
    <d v="2015-08-08T00:00:00"/>
    <x v="290"/>
    <n v="1521"/>
  </r>
  <r>
    <x v="37"/>
    <x v="5"/>
    <n v="13"/>
    <n v="11"/>
    <x v="5"/>
    <n v="36.84210526315789"/>
    <d v="2015-08-08T00:00:00"/>
    <x v="282"/>
    <n v="1927"/>
  </r>
  <r>
    <x v="37"/>
    <x v="5"/>
    <n v="13"/>
    <n v="11"/>
    <x v="5"/>
    <n v="36.84210526315789"/>
    <d v="2015-08-08T00:00:00"/>
    <x v="128"/>
    <n v="1962"/>
  </r>
  <r>
    <x v="37"/>
    <x v="5"/>
    <n v="17"/>
    <n v="11"/>
    <x v="5"/>
    <n v="15.78947368421052"/>
    <d v="2015-08-08T00:00:00"/>
    <x v="212"/>
    <n v="1691"/>
  </r>
  <r>
    <x v="37"/>
    <x v="5"/>
    <n v="18"/>
    <n v="11"/>
    <x v="5"/>
    <n v="10.526315789473671"/>
    <d v="2015-08-08T00:00:00"/>
    <x v="30"/>
    <n v="1940"/>
  </r>
  <r>
    <x v="37"/>
    <x v="5"/>
    <n v="19"/>
    <n v="11"/>
    <x v="5"/>
    <n v="5.2631578947368354"/>
    <d v="2015-08-08T00:00:00"/>
    <x v="186"/>
    <n v="1761"/>
  </r>
  <r>
    <x v="37"/>
    <x v="6"/>
    <n v="1"/>
    <n v="12"/>
    <x v="6"/>
    <m/>
    <d v="2015-08-08T00:00:00"/>
    <x v="0"/>
    <n v="0"/>
  </r>
  <r>
    <x v="37"/>
    <x v="6"/>
    <n v="2"/>
    <n v="12"/>
    <x v="6"/>
    <n v="66.666666666666657"/>
    <d v="2015-08-08T00:00:00"/>
    <x v="213"/>
    <n v="846"/>
  </r>
  <r>
    <x v="37"/>
    <x v="7"/>
    <n v="1"/>
    <n v="13"/>
    <x v="7"/>
    <m/>
    <d v="2015-08-08T00:00:00"/>
    <x v="0"/>
    <n v="0"/>
  </r>
  <r>
    <x v="37"/>
    <x v="7"/>
    <n v="1"/>
    <n v="13"/>
    <x v="7"/>
    <n v="101"/>
    <d v="2015-08-08T00:00:00"/>
    <x v="139"/>
    <n v="1322"/>
  </r>
  <r>
    <x v="37"/>
    <x v="7"/>
    <n v="2"/>
    <n v="13"/>
    <x v="7"/>
    <n v="90"/>
    <d v="2015-08-08T00:00:00"/>
    <x v="112"/>
    <n v="979"/>
  </r>
  <r>
    <x v="37"/>
    <x v="7"/>
    <n v="3"/>
    <n v="13"/>
    <x v="7"/>
    <n v="80"/>
    <d v="2015-08-08T00:00:00"/>
    <x v="318"/>
    <n v="1164"/>
  </r>
  <r>
    <x v="37"/>
    <x v="7"/>
    <n v="4"/>
    <n v="13"/>
    <x v="7"/>
    <n v="70"/>
    <d v="2015-08-08T00:00:00"/>
    <x v="189"/>
    <n v="429"/>
  </r>
  <r>
    <x v="37"/>
    <x v="7"/>
    <n v="5"/>
    <n v="13"/>
    <x v="7"/>
    <n v="60"/>
    <d v="2015-08-08T00:00:00"/>
    <x v="188"/>
    <n v="1644"/>
  </r>
  <r>
    <x v="37"/>
    <x v="7"/>
    <n v="6"/>
    <n v="13"/>
    <x v="7"/>
    <n v="50"/>
    <d v="2015-08-08T00:00:00"/>
    <x v="103"/>
    <n v="1862"/>
  </r>
  <r>
    <x v="37"/>
    <x v="7"/>
    <n v="7"/>
    <n v="13"/>
    <x v="7"/>
    <n v="40"/>
    <d v="2015-08-08T00:00:00"/>
    <x v="166"/>
    <n v="1737"/>
  </r>
  <r>
    <x v="37"/>
    <x v="7"/>
    <n v="8"/>
    <n v="13"/>
    <x v="7"/>
    <n v="30"/>
    <d v="2015-08-08T00:00:00"/>
    <x v="310"/>
    <n v="832"/>
  </r>
  <r>
    <x v="37"/>
    <x v="7"/>
    <n v="9"/>
    <n v="13"/>
    <x v="7"/>
    <n v="20"/>
    <d v="2015-08-08T00:00:00"/>
    <x v="140"/>
    <n v="670"/>
  </r>
  <r>
    <x v="37"/>
    <x v="8"/>
    <n v="1"/>
    <n v="14"/>
    <x v="8"/>
    <m/>
    <d v="2015-08-08T00:00:00"/>
    <x v="0"/>
    <n v="0"/>
  </r>
  <r>
    <x v="37"/>
    <x v="8"/>
    <n v="1"/>
    <n v="14"/>
    <x v="8"/>
    <n v="100.3"/>
    <d v="2015-08-08T00:00:00"/>
    <x v="143"/>
    <n v="1328"/>
  </r>
  <r>
    <x v="37"/>
    <x v="8"/>
    <n v="2"/>
    <n v="14"/>
    <x v="8"/>
    <n v="66.666666666666657"/>
    <d v="2015-08-08T00:00:00"/>
    <x v="141"/>
    <n v="1780"/>
  </r>
  <r>
    <x v="37"/>
    <x v="8"/>
    <n v="3"/>
    <n v="14"/>
    <x v="8"/>
    <n v="33.333333333333329"/>
    <d v="2015-08-08T00:00:00"/>
    <x v="104"/>
    <n v="1515"/>
  </r>
  <r>
    <x v="37"/>
    <x v="9"/>
    <n v="1"/>
    <n v="17"/>
    <x v="9"/>
    <m/>
    <d v="2015-08-08T00:00:00"/>
    <x v="0"/>
    <n v="0"/>
  </r>
  <r>
    <x v="37"/>
    <x v="9"/>
    <n v="1"/>
    <n v="17"/>
    <x v="9"/>
    <n v="100.3"/>
    <d v="2015-08-08T00:00:00"/>
    <x v="146"/>
    <n v="1952"/>
  </r>
  <r>
    <x v="37"/>
    <x v="9"/>
    <n v="2"/>
    <n v="17"/>
    <x v="9"/>
    <n v="66.666666666666657"/>
    <d v="2015-08-08T00:00:00"/>
    <x v="106"/>
    <n v="1273"/>
  </r>
  <r>
    <x v="37"/>
    <x v="9"/>
    <n v="2"/>
    <n v="17"/>
    <x v="9"/>
    <n v="66.666666666666657"/>
    <d v="2015-08-08T00:00:00"/>
    <x v="144"/>
    <n v="1870"/>
  </r>
  <r>
    <x v="37"/>
    <x v="10"/>
    <n v="1"/>
    <n v="18"/>
    <x v="10"/>
    <m/>
    <d v="2015-08-08T00:00:00"/>
    <x v="0"/>
    <n v="0"/>
  </r>
  <r>
    <x v="37"/>
    <x v="11"/>
    <n v="1"/>
    <n v="22"/>
    <x v="11"/>
    <m/>
    <d v="2015-08-08T00:00:00"/>
    <x v="0"/>
    <n v="0"/>
  </r>
  <r>
    <x v="38"/>
    <x v="0"/>
    <n v="1"/>
    <n v="1"/>
    <x v="0"/>
    <m/>
    <d v="2015-08-15T00:00:00"/>
    <x v="0"/>
    <n v="0"/>
  </r>
  <r>
    <x v="38"/>
    <x v="0"/>
    <n v="1"/>
    <n v="1"/>
    <x v="0"/>
    <n v="102.9"/>
    <d v="2015-08-15T00:00:00"/>
    <x v="1"/>
    <n v="689"/>
  </r>
  <r>
    <x v="38"/>
    <x v="0"/>
    <n v="4"/>
    <n v="1"/>
    <x v="0"/>
    <n v="89.65517241379311"/>
    <d v="2015-08-15T00:00:00"/>
    <x v="39"/>
    <n v="656"/>
  </r>
  <r>
    <x v="38"/>
    <x v="0"/>
    <n v="7"/>
    <n v="1"/>
    <x v="0"/>
    <n v="79.310344827586206"/>
    <d v="2015-08-15T00:00:00"/>
    <x v="66"/>
    <n v="951"/>
  </r>
  <r>
    <x v="38"/>
    <x v="0"/>
    <n v="7"/>
    <n v="1"/>
    <x v="0"/>
    <n v="79.310344827586206"/>
    <d v="2015-08-15T00:00:00"/>
    <x v="222"/>
    <n v="1477"/>
  </r>
  <r>
    <x v="38"/>
    <x v="0"/>
    <n v="10"/>
    <n v="1"/>
    <x v="0"/>
    <n v="68.965517241379317"/>
    <d v="2015-08-15T00:00:00"/>
    <x v="4"/>
    <n v="1160"/>
  </r>
  <r>
    <x v="38"/>
    <x v="0"/>
    <n v="12"/>
    <n v="1"/>
    <x v="0"/>
    <n v="62.068965517241381"/>
    <d v="2015-08-15T00:00:00"/>
    <x v="170"/>
    <n v="2024"/>
  </r>
  <r>
    <x v="38"/>
    <x v="0"/>
    <n v="16"/>
    <n v="1"/>
    <x v="0"/>
    <n v="48.275862068965523"/>
    <d v="2015-08-15T00:00:00"/>
    <x v="71"/>
    <n v="1858"/>
  </r>
  <r>
    <x v="38"/>
    <x v="0"/>
    <n v="17"/>
    <n v="1"/>
    <x v="0"/>
    <n v="44.827586206896555"/>
    <d v="2015-08-15T00:00:00"/>
    <x v="286"/>
    <n v="1430"/>
  </r>
  <r>
    <x v="38"/>
    <x v="0"/>
    <n v="17"/>
    <n v="1"/>
    <x v="0"/>
    <n v="44.827586206896555"/>
    <d v="2015-08-15T00:00:00"/>
    <x v="69"/>
    <n v="1632"/>
  </r>
  <r>
    <x v="38"/>
    <x v="0"/>
    <n v="19"/>
    <n v="1"/>
    <x v="0"/>
    <n v="37.931034482758626"/>
    <d v="2015-08-15T00:00:00"/>
    <x v="73"/>
    <n v="495"/>
  </r>
  <r>
    <x v="38"/>
    <x v="0"/>
    <n v="19"/>
    <n v="1"/>
    <x v="0"/>
    <n v="37.931034482758626"/>
    <d v="2015-08-15T00:00:00"/>
    <x v="3"/>
    <n v="1086"/>
  </r>
  <r>
    <x v="38"/>
    <x v="0"/>
    <n v="19"/>
    <n v="1"/>
    <x v="0"/>
    <n v="37.931034482758626"/>
    <d v="2015-08-15T00:00:00"/>
    <x v="312"/>
    <n v="1630"/>
  </r>
  <r>
    <x v="38"/>
    <x v="0"/>
    <n v="22"/>
    <n v="1"/>
    <x v="0"/>
    <n v="27.58620689655173"/>
    <d v="2015-08-15T00:00:00"/>
    <x v="248"/>
    <n v="1659"/>
  </r>
  <r>
    <x v="38"/>
    <x v="0"/>
    <n v="22"/>
    <n v="1"/>
    <x v="0"/>
    <n v="27.58620689655173"/>
    <d v="2015-08-15T00:00:00"/>
    <x v="247"/>
    <n v="1735"/>
  </r>
  <r>
    <x v="38"/>
    <x v="0"/>
    <n v="25"/>
    <n v="1"/>
    <x v="0"/>
    <n v="17.241379310344826"/>
    <d v="2015-08-15T00:00:00"/>
    <x v="173"/>
    <n v="2080"/>
  </r>
  <r>
    <x v="38"/>
    <x v="1"/>
    <n v="1"/>
    <n v="2"/>
    <x v="1"/>
    <m/>
    <d v="2015-08-15T00:00:00"/>
    <x v="0"/>
    <n v="0"/>
  </r>
  <r>
    <x v="38"/>
    <x v="1"/>
    <n v="1"/>
    <n v="2"/>
    <x v="1"/>
    <n v="101"/>
    <d v="2015-08-15T00:00:00"/>
    <x v="8"/>
    <n v="664"/>
  </r>
  <r>
    <x v="38"/>
    <x v="1"/>
    <n v="4"/>
    <n v="2"/>
    <x v="1"/>
    <n v="70"/>
    <d v="2015-08-15T00:00:00"/>
    <x v="79"/>
    <n v="1534"/>
  </r>
  <r>
    <x v="38"/>
    <x v="1"/>
    <n v="5"/>
    <n v="2"/>
    <x v="1"/>
    <n v="60"/>
    <d v="2015-08-15T00:00:00"/>
    <x v="224"/>
    <n v="456"/>
  </r>
  <r>
    <x v="38"/>
    <x v="1"/>
    <n v="6"/>
    <n v="2"/>
    <x v="1"/>
    <n v="50"/>
    <d v="2015-08-15T00:00:00"/>
    <x v="241"/>
    <n v="1367"/>
  </r>
  <r>
    <x v="38"/>
    <x v="1"/>
    <n v="7"/>
    <n v="2"/>
    <x v="1"/>
    <n v="40"/>
    <d v="2015-08-15T00:00:00"/>
    <x v="41"/>
    <n v="1401"/>
  </r>
  <r>
    <x v="38"/>
    <x v="2"/>
    <n v="1"/>
    <n v="3"/>
    <x v="2"/>
    <m/>
    <d v="2015-08-15T00:00:00"/>
    <x v="0"/>
    <n v="0"/>
  </r>
  <r>
    <x v="38"/>
    <x v="2"/>
    <n v="1"/>
    <n v="3"/>
    <x v="2"/>
    <n v="100.6"/>
    <d v="2015-08-15T00:00:00"/>
    <x v="111"/>
    <n v="520"/>
  </r>
  <r>
    <x v="38"/>
    <x v="2"/>
    <n v="4"/>
    <n v="3"/>
    <x v="2"/>
    <n v="50"/>
    <d v="2015-08-15T00:00:00"/>
    <x v="88"/>
    <n v="1909"/>
  </r>
  <r>
    <x v="38"/>
    <x v="3"/>
    <n v="1"/>
    <n v="6"/>
    <x v="3"/>
    <m/>
    <d v="2015-08-15T00:00:00"/>
    <x v="0"/>
    <n v="0"/>
  </r>
  <r>
    <x v="38"/>
    <x v="4"/>
    <n v="1"/>
    <n v="10"/>
    <x v="4"/>
    <m/>
    <d v="2015-08-15T00:00:00"/>
    <x v="0"/>
    <n v="0"/>
  </r>
  <r>
    <x v="38"/>
    <x v="4"/>
    <n v="3"/>
    <n v="10"/>
    <x v="4"/>
    <n v="92.307692307692307"/>
    <d v="2015-08-15T00:00:00"/>
    <x v="79"/>
    <n v="1534"/>
  </r>
  <r>
    <x v="38"/>
    <x v="4"/>
    <n v="3"/>
    <n v="10"/>
    <x v="4"/>
    <n v="92.307692307692307"/>
    <d v="2015-08-15T00:00:00"/>
    <x v="173"/>
    <n v="2080"/>
  </r>
  <r>
    <x v="38"/>
    <x v="4"/>
    <n v="6"/>
    <n v="10"/>
    <x v="4"/>
    <n v="80.769230769230774"/>
    <d v="2015-08-15T00:00:00"/>
    <x v="170"/>
    <n v="2024"/>
  </r>
  <r>
    <x v="38"/>
    <x v="4"/>
    <n v="13"/>
    <n v="10"/>
    <x v="4"/>
    <n v="53.846153846153847"/>
    <d v="2015-08-15T00:00:00"/>
    <x v="288"/>
    <n v="1981"/>
  </r>
  <r>
    <x v="38"/>
    <x v="4"/>
    <n v="14"/>
    <n v="10"/>
    <x v="4"/>
    <n v="50"/>
    <d v="2015-08-15T00:00:00"/>
    <x v="135"/>
    <n v="2061"/>
  </r>
  <r>
    <x v="38"/>
    <x v="4"/>
    <n v="18"/>
    <n v="10"/>
    <x v="4"/>
    <n v="34.615384615384613"/>
    <d v="2015-08-15T00:00:00"/>
    <x v="95"/>
    <n v="1696"/>
  </r>
  <r>
    <x v="38"/>
    <x v="4"/>
    <n v="19"/>
    <n v="10"/>
    <x v="4"/>
    <n v="30.769230769230774"/>
    <d v="2015-08-15T00:00:00"/>
    <x v="268"/>
    <n v="2102"/>
  </r>
  <r>
    <x v="38"/>
    <x v="4"/>
    <n v="20"/>
    <n v="10"/>
    <x v="4"/>
    <n v="26.92307692307692"/>
    <d v="2015-08-15T00:00:00"/>
    <x v="272"/>
    <n v="1948"/>
  </r>
  <r>
    <x v="38"/>
    <x v="4"/>
    <n v="21"/>
    <n v="10"/>
    <x v="4"/>
    <n v="23.07692307692308"/>
    <d v="2015-08-15T00:00:00"/>
    <x v="95"/>
    <n v="1696"/>
  </r>
  <r>
    <x v="38"/>
    <x v="4"/>
    <n v="23"/>
    <n v="10"/>
    <x v="4"/>
    <n v="15.384615384615387"/>
    <d v="2015-08-15T00:00:00"/>
    <x v="94"/>
    <n v="1710"/>
  </r>
  <r>
    <x v="38"/>
    <x v="4"/>
    <n v="23"/>
    <n v="10"/>
    <x v="4"/>
    <n v="15.384615384615387"/>
    <d v="2015-08-15T00:00:00"/>
    <x v="245"/>
    <n v="1910"/>
  </r>
  <r>
    <x v="38"/>
    <x v="5"/>
    <n v="1"/>
    <n v="11"/>
    <x v="5"/>
    <m/>
    <d v="2015-08-15T00:00:00"/>
    <x v="0"/>
    <n v="0"/>
  </r>
  <r>
    <x v="38"/>
    <x v="5"/>
    <n v="2"/>
    <n v="11"/>
    <x v="5"/>
    <n v="96"/>
    <d v="2015-08-15T00:00:00"/>
    <x v="151"/>
    <n v="1133"/>
  </r>
  <r>
    <x v="38"/>
    <x v="5"/>
    <n v="9"/>
    <n v="11"/>
    <x v="5"/>
    <n v="68"/>
    <d v="2015-08-15T00:00:00"/>
    <x v="340"/>
    <n v="1633"/>
  </r>
  <r>
    <x v="38"/>
    <x v="5"/>
    <n v="9"/>
    <n v="11"/>
    <x v="5"/>
    <n v="68"/>
    <d v="2015-08-15T00:00:00"/>
    <x v="341"/>
    <n v="2095"/>
  </r>
  <r>
    <x v="38"/>
    <x v="5"/>
    <n v="12"/>
    <n v="11"/>
    <x v="5"/>
    <n v="56"/>
    <d v="2015-08-15T00:00:00"/>
    <x v="342"/>
    <n v="1723"/>
  </r>
  <r>
    <x v="38"/>
    <x v="5"/>
    <n v="14"/>
    <n v="11"/>
    <x v="5"/>
    <n v="48"/>
    <d v="2015-08-15T00:00:00"/>
    <x v="99"/>
    <n v="1925"/>
  </r>
  <r>
    <x v="38"/>
    <x v="5"/>
    <n v="19"/>
    <n v="11"/>
    <x v="5"/>
    <n v="28"/>
    <d v="2015-08-15T00:00:00"/>
    <x v="343"/>
    <n v="1886"/>
  </r>
  <r>
    <x v="38"/>
    <x v="5"/>
    <n v="20"/>
    <n v="11"/>
    <x v="5"/>
    <n v="24"/>
    <d v="2015-08-15T00:00:00"/>
    <x v="344"/>
    <n v="2053"/>
  </r>
  <r>
    <x v="38"/>
    <x v="6"/>
    <n v="1"/>
    <n v="12"/>
    <x v="6"/>
    <m/>
    <d v="2015-08-15T00:00:00"/>
    <x v="0"/>
    <n v="0"/>
  </r>
  <r>
    <x v="38"/>
    <x v="6"/>
    <n v="1"/>
    <n v="12"/>
    <x v="6"/>
    <n v="100.8"/>
    <d v="2015-08-15T00:00:00"/>
    <x v="100"/>
    <n v="1926"/>
  </r>
  <r>
    <x v="38"/>
    <x v="6"/>
    <n v="5"/>
    <n v="12"/>
    <x v="6"/>
    <n v="50"/>
    <d v="2015-08-15T00:00:00"/>
    <x v="101"/>
    <n v="2001"/>
  </r>
  <r>
    <x v="38"/>
    <x v="7"/>
    <n v="1"/>
    <n v="13"/>
    <x v="7"/>
    <m/>
    <d v="2015-08-15T00:00:00"/>
    <x v="0"/>
    <n v="0"/>
  </r>
  <r>
    <x v="38"/>
    <x v="7"/>
    <n v="2"/>
    <n v="13"/>
    <x v="7"/>
    <n v="85.714285714285708"/>
    <d v="2015-08-15T00:00:00"/>
    <x v="88"/>
    <n v="1909"/>
  </r>
  <r>
    <x v="38"/>
    <x v="7"/>
    <n v="3"/>
    <n v="13"/>
    <x v="7"/>
    <n v="71.428571428571431"/>
    <d v="2015-08-15T00:00:00"/>
    <x v="102"/>
    <n v="2110"/>
  </r>
  <r>
    <x v="38"/>
    <x v="7"/>
    <n v="4"/>
    <n v="13"/>
    <x v="7"/>
    <n v="57.142857142857139"/>
    <d v="2015-08-15T00:00:00"/>
    <x v="103"/>
    <n v="1862"/>
  </r>
  <r>
    <x v="38"/>
    <x v="8"/>
    <n v="1"/>
    <n v="14"/>
    <x v="8"/>
    <m/>
    <d v="2015-08-15T00:00:00"/>
    <x v="0"/>
    <n v="0"/>
  </r>
  <r>
    <x v="38"/>
    <x v="8"/>
    <n v="2"/>
    <n v="14"/>
    <x v="8"/>
    <n v="66.666666666666657"/>
    <d v="2015-08-15T00:00:00"/>
    <x v="16"/>
    <n v="4"/>
  </r>
  <r>
    <x v="38"/>
    <x v="9"/>
    <n v="1"/>
    <n v="17"/>
    <x v="9"/>
    <m/>
    <d v="2015-08-15T00:00:00"/>
    <x v="0"/>
    <n v="0"/>
  </r>
  <r>
    <x v="38"/>
    <x v="10"/>
    <n v="1"/>
    <n v="18"/>
    <x v="10"/>
    <m/>
    <d v="2015-08-15T00:00:00"/>
    <x v="0"/>
    <n v="0"/>
  </r>
  <r>
    <x v="38"/>
    <x v="11"/>
    <n v="1"/>
    <n v="22"/>
    <x v="11"/>
    <m/>
    <d v="2015-08-15T00:00:00"/>
    <x v="0"/>
    <n v="0"/>
  </r>
  <r>
    <x v="39"/>
    <x v="0"/>
    <n v="1"/>
    <n v="1"/>
    <x v="0"/>
    <m/>
    <d v="2015-08-15T00:00:00"/>
    <x v="0"/>
    <n v="0"/>
  </r>
  <r>
    <x v="39"/>
    <x v="0"/>
    <n v="4"/>
    <n v="1"/>
    <x v="0"/>
    <n v="66.666666666666671"/>
    <d v="2015-08-15T00:00:00"/>
    <x v="17"/>
    <n v="1779"/>
  </r>
  <r>
    <x v="39"/>
    <x v="0"/>
    <n v="6"/>
    <n v="1"/>
    <x v="0"/>
    <n v="44.444444444444443"/>
    <d v="2015-08-15T00:00:00"/>
    <x v="55"/>
    <n v="2084"/>
  </r>
  <r>
    <x v="39"/>
    <x v="1"/>
    <n v="1"/>
    <n v="2"/>
    <x v="1"/>
    <m/>
    <d v="2015-08-15T00:00:00"/>
    <x v="0"/>
    <n v="0"/>
  </r>
  <r>
    <x v="39"/>
    <x v="2"/>
    <n v="1"/>
    <n v="3"/>
    <x v="2"/>
    <m/>
    <d v="2015-08-15T00:00:00"/>
    <x v="0"/>
    <n v="0"/>
  </r>
  <r>
    <x v="39"/>
    <x v="2"/>
    <n v="2"/>
    <n v="3"/>
    <x v="2"/>
    <n v="75"/>
    <d v="2015-08-15T00:00:00"/>
    <x v="14"/>
    <n v="478"/>
  </r>
  <r>
    <x v="39"/>
    <x v="2"/>
    <n v="3"/>
    <n v="3"/>
    <x v="2"/>
    <n v="50"/>
    <d v="2015-08-15T00:00:00"/>
    <x v="13"/>
    <n v="2011"/>
  </r>
  <r>
    <x v="39"/>
    <x v="2"/>
    <n v="4"/>
    <n v="3"/>
    <x v="2"/>
    <n v="25"/>
    <d v="2015-08-15T00:00:00"/>
    <x v="15"/>
    <n v="1686"/>
  </r>
  <r>
    <x v="39"/>
    <x v="3"/>
    <n v="1"/>
    <n v="6"/>
    <x v="3"/>
    <m/>
    <d v="2015-08-15T00:00:00"/>
    <x v="0"/>
    <n v="0"/>
  </r>
  <r>
    <x v="39"/>
    <x v="4"/>
    <n v="1"/>
    <n v="10"/>
    <x v="4"/>
    <m/>
    <d v="2015-08-15T00:00:00"/>
    <x v="0"/>
    <n v="0"/>
  </r>
  <r>
    <x v="39"/>
    <x v="4"/>
    <n v="4"/>
    <n v="10"/>
    <x v="4"/>
    <n v="76.92307692307692"/>
    <d v="2015-08-15T00:00:00"/>
    <x v="57"/>
    <n v="2034"/>
  </r>
  <r>
    <x v="39"/>
    <x v="5"/>
    <n v="1"/>
    <n v="11"/>
    <x v="5"/>
    <m/>
    <d v="2015-08-15T00:00:00"/>
    <x v="0"/>
    <n v="0"/>
  </r>
  <r>
    <x v="39"/>
    <x v="5"/>
    <n v="1"/>
    <n v="11"/>
    <x v="5"/>
    <n v="101.9"/>
    <d v="2015-08-15T00:00:00"/>
    <x v="32"/>
    <n v="2018"/>
  </r>
  <r>
    <x v="39"/>
    <x v="5"/>
    <n v="5"/>
    <n v="11"/>
    <x v="5"/>
    <n v="78.94736842105263"/>
    <d v="2015-08-15T00:00:00"/>
    <x v="58"/>
    <n v="2082"/>
  </r>
  <r>
    <x v="39"/>
    <x v="5"/>
    <n v="5"/>
    <n v="11"/>
    <x v="5"/>
    <n v="78.94736842105263"/>
    <d v="2015-08-15T00:00:00"/>
    <x v="29"/>
    <n v="2083"/>
  </r>
  <r>
    <x v="39"/>
    <x v="5"/>
    <n v="12"/>
    <n v="11"/>
    <x v="5"/>
    <n v="42.105263157894733"/>
    <d v="2015-08-15T00:00:00"/>
    <x v="28"/>
    <n v="1697"/>
  </r>
  <r>
    <x v="39"/>
    <x v="5"/>
    <n v="17"/>
    <n v="11"/>
    <x v="5"/>
    <n v="15.78947368421052"/>
    <d v="2015-08-15T00:00:00"/>
    <x v="31"/>
    <n v="2078"/>
  </r>
  <r>
    <x v="39"/>
    <x v="6"/>
    <n v="1"/>
    <n v="12"/>
    <x v="6"/>
    <m/>
    <d v="2015-08-15T00:00:00"/>
    <x v="0"/>
    <n v="0"/>
  </r>
  <r>
    <x v="39"/>
    <x v="6"/>
    <n v="1"/>
    <n v="12"/>
    <x v="6"/>
    <n v="102.3"/>
    <d v="2015-08-15T00:00:00"/>
    <x v="61"/>
    <n v="2079"/>
  </r>
  <r>
    <x v="39"/>
    <x v="6"/>
    <n v="9"/>
    <n v="12"/>
    <x v="6"/>
    <n v="65.217391304347828"/>
    <d v="2015-08-15T00:00:00"/>
    <x v="34"/>
    <n v="1760"/>
  </r>
  <r>
    <x v="39"/>
    <x v="7"/>
    <n v="1"/>
    <n v="13"/>
    <x v="7"/>
    <m/>
    <d v="2015-08-15T00:00:00"/>
    <x v="0"/>
    <n v="0"/>
  </r>
  <r>
    <x v="39"/>
    <x v="7"/>
    <n v="2"/>
    <n v="13"/>
    <x v="7"/>
    <n v="50"/>
    <d v="2015-08-15T00:00:00"/>
    <x v="35"/>
    <n v="1527"/>
  </r>
  <r>
    <x v="39"/>
    <x v="8"/>
    <n v="1"/>
    <n v="14"/>
    <x v="8"/>
    <m/>
    <d v="2015-08-15T00:00:00"/>
    <x v="0"/>
    <n v="0"/>
  </r>
  <r>
    <x v="39"/>
    <x v="8"/>
    <n v="1"/>
    <n v="14"/>
    <x v="8"/>
    <n v="100.1"/>
    <d v="2015-08-15T00:00:00"/>
    <x v="16"/>
    <n v="4"/>
  </r>
  <r>
    <x v="39"/>
    <x v="9"/>
    <n v="1"/>
    <n v="17"/>
    <x v="9"/>
    <m/>
    <d v="2015-08-15T00:00:00"/>
    <x v="0"/>
    <n v="0"/>
  </r>
  <r>
    <x v="39"/>
    <x v="10"/>
    <n v="1"/>
    <n v="18"/>
    <x v="10"/>
    <m/>
    <d v="2015-08-15T00:00:00"/>
    <x v="0"/>
    <n v="0"/>
  </r>
  <r>
    <x v="39"/>
    <x v="11"/>
    <n v="1"/>
    <n v="22"/>
    <x v="11"/>
    <m/>
    <d v="2015-08-15T00:00:00"/>
    <x v="0"/>
    <n v="0"/>
  </r>
  <r>
    <x v="40"/>
    <x v="0"/>
    <n v="1"/>
    <n v="1"/>
    <x v="0"/>
    <m/>
    <d v="2015-08-22T00:00:00"/>
    <x v="0"/>
    <n v="0"/>
  </r>
  <r>
    <x v="40"/>
    <x v="0"/>
    <n v="1"/>
    <n v="1"/>
    <x v="0"/>
    <n v="100.9"/>
    <d v="2015-08-22T00:00:00"/>
    <x v="168"/>
    <n v="465"/>
  </r>
  <r>
    <x v="40"/>
    <x v="0"/>
    <n v="2"/>
    <n v="1"/>
    <x v="0"/>
    <n v="88.888888888888886"/>
    <d v="2015-08-22T00:00:00"/>
    <x v="197"/>
    <n v="1286"/>
  </r>
  <r>
    <x v="40"/>
    <x v="0"/>
    <n v="3"/>
    <n v="1"/>
    <x v="0"/>
    <n v="77.777777777777771"/>
    <d v="2015-08-22T00:00:00"/>
    <x v="69"/>
    <n v="1632"/>
  </r>
  <r>
    <x v="40"/>
    <x v="0"/>
    <n v="6"/>
    <n v="1"/>
    <x v="0"/>
    <n v="44.444444444444443"/>
    <d v="2015-08-22T00:00:00"/>
    <x v="170"/>
    <n v="2024"/>
  </r>
  <r>
    <x v="40"/>
    <x v="0"/>
    <n v="7"/>
    <n v="1"/>
    <x v="0"/>
    <n v="33.333333333333343"/>
    <d v="2015-08-22T00:00:00"/>
    <x v="116"/>
    <n v="1496"/>
  </r>
  <r>
    <x v="40"/>
    <x v="0"/>
    <n v="9"/>
    <n v="1"/>
    <x v="0"/>
    <n v="11.111111111111114"/>
    <d v="2015-08-22T00:00:00"/>
    <x v="109"/>
    <n v="1742"/>
  </r>
  <r>
    <x v="40"/>
    <x v="1"/>
    <n v="1"/>
    <n v="2"/>
    <x v="1"/>
    <m/>
    <d v="2015-08-22T00:00:00"/>
    <x v="0"/>
    <n v="0"/>
  </r>
  <r>
    <x v="40"/>
    <x v="2"/>
    <n v="1"/>
    <n v="3"/>
    <x v="2"/>
    <m/>
    <d v="2015-08-22T00:00:00"/>
    <x v="0"/>
    <n v="0"/>
  </r>
  <r>
    <x v="40"/>
    <x v="2"/>
    <n v="1"/>
    <n v="3"/>
    <x v="2"/>
    <n v="100.1"/>
    <d v="2015-08-22T00:00:00"/>
    <x v="338"/>
    <n v="1107"/>
  </r>
  <r>
    <x v="40"/>
    <x v="3"/>
    <n v="1"/>
    <n v="6"/>
    <x v="3"/>
    <m/>
    <d v="2015-08-22T00:00:00"/>
    <x v="0"/>
    <n v="0"/>
  </r>
  <r>
    <x v="40"/>
    <x v="4"/>
    <n v="1"/>
    <n v="10"/>
    <x v="4"/>
    <m/>
    <d v="2015-08-22T00:00:00"/>
    <x v="0"/>
    <n v="0"/>
  </r>
  <r>
    <x v="40"/>
    <x v="4"/>
    <n v="1"/>
    <n v="10"/>
    <x v="4"/>
    <n v="101.1"/>
    <d v="2015-08-22T00:00:00"/>
    <x v="174"/>
    <n v="1416"/>
  </r>
  <r>
    <x v="40"/>
    <x v="4"/>
    <n v="2"/>
    <n v="10"/>
    <x v="4"/>
    <n v="90.909090909090907"/>
    <d v="2015-08-22T00:00:00"/>
    <x v="81"/>
    <n v="1412"/>
  </r>
  <r>
    <x v="40"/>
    <x v="4"/>
    <n v="3"/>
    <n v="10"/>
    <x v="4"/>
    <n v="81.818181818181813"/>
    <d v="2015-08-22T00:00:00"/>
    <x v="122"/>
    <n v="1114"/>
  </r>
  <r>
    <x v="40"/>
    <x v="4"/>
    <n v="3"/>
    <n v="10"/>
    <x v="4"/>
    <n v="81.818181818181813"/>
    <d v="2015-08-22T00:00:00"/>
    <x v="82"/>
    <n v="1815"/>
  </r>
  <r>
    <x v="40"/>
    <x v="4"/>
    <n v="7"/>
    <n v="10"/>
    <x v="4"/>
    <n v="45.454545454545453"/>
    <d v="2015-08-22T00:00:00"/>
    <x v="91"/>
    <n v="1777"/>
  </r>
  <r>
    <x v="40"/>
    <x v="4"/>
    <n v="8"/>
    <n v="10"/>
    <x v="4"/>
    <n v="36.36363636363636"/>
    <d v="2015-08-22T00:00:00"/>
    <x v="123"/>
    <n v="1764"/>
  </r>
  <r>
    <x v="40"/>
    <x v="4"/>
    <n v="10"/>
    <n v="10"/>
    <x v="4"/>
    <n v="18.181818181818173"/>
    <d v="2015-08-22T00:00:00"/>
    <x v="135"/>
    <n v="2061"/>
  </r>
  <r>
    <x v="40"/>
    <x v="5"/>
    <n v="1"/>
    <n v="11"/>
    <x v="5"/>
    <m/>
    <d v="2015-08-22T00:00:00"/>
    <x v="0"/>
    <n v="0"/>
  </r>
  <r>
    <x v="40"/>
    <x v="5"/>
    <n v="2"/>
    <n v="11"/>
    <x v="5"/>
    <n v="92.307692307692307"/>
    <d v="2015-08-22T00:00:00"/>
    <x v="289"/>
    <n v="1380"/>
  </r>
  <r>
    <x v="40"/>
    <x v="5"/>
    <n v="3"/>
    <n v="11"/>
    <x v="5"/>
    <n v="84.615384615384613"/>
    <d v="2015-08-22T00:00:00"/>
    <x v="131"/>
    <n v="2031"/>
  </r>
  <r>
    <x v="40"/>
    <x v="5"/>
    <n v="11"/>
    <n v="11"/>
    <x v="5"/>
    <n v="23.07692307692308"/>
    <d v="2015-08-22T00:00:00"/>
    <x v="99"/>
    <n v="1925"/>
  </r>
  <r>
    <x v="40"/>
    <x v="5"/>
    <n v="13"/>
    <n v="11"/>
    <x v="5"/>
    <n v="7.6923076923076934"/>
    <d v="2015-08-22T00:00:00"/>
    <x v="30"/>
    <n v="1940"/>
  </r>
  <r>
    <x v="40"/>
    <x v="6"/>
    <n v="1"/>
    <n v="12"/>
    <x v="6"/>
    <m/>
    <d v="2015-08-22T00:00:00"/>
    <x v="0"/>
    <n v="0"/>
  </r>
  <r>
    <x v="40"/>
    <x v="6"/>
    <n v="1"/>
    <n v="12"/>
    <x v="6"/>
    <n v="100.4"/>
    <d v="2015-08-22T00:00:00"/>
    <x v="101"/>
    <n v="2001"/>
  </r>
  <r>
    <x v="40"/>
    <x v="6"/>
    <n v="2"/>
    <n v="12"/>
    <x v="6"/>
    <n v="75"/>
    <d v="2015-08-22T00:00:00"/>
    <x v="213"/>
    <n v="846"/>
  </r>
  <r>
    <x v="40"/>
    <x v="7"/>
    <n v="1"/>
    <n v="13"/>
    <x v="7"/>
    <m/>
    <d v="2015-08-22T00:00:00"/>
    <x v="0"/>
    <n v="0"/>
  </r>
  <r>
    <x v="40"/>
    <x v="7"/>
    <n v="1"/>
    <n v="13"/>
    <x v="7"/>
    <n v="100.1"/>
    <d v="2015-08-22T00:00:00"/>
    <x v="318"/>
    <n v="1164"/>
  </r>
  <r>
    <x v="40"/>
    <x v="8"/>
    <n v="1"/>
    <n v="14"/>
    <x v="8"/>
    <m/>
    <d v="2015-08-22T00:00:00"/>
    <x v="0"/>
    <n v="0"/>
  </r>
  <r>
    <x v="40"/>
    <x v="8"/>
    <n v="1"/>
    <n v="14"/>
    <x v="8"/>
    <n v="100.4"/>
    <d v="2015-08-22T00:00:00"/>
    <x v="141"/>
    <n v="1780"/>
  </r>
  <r>
    <x v="40"/>
    <x v="8"/>
    <n v="2"/>
    <n v="14"/>
    <x v="8"/>
    <n v="75"/>
    <d v="2015-08-22T00:00:00"/>
    <x v="143"/>
    <n v="1328"/>
  </r>
  <r>
    <x v="40"/>
    <x v="8"/>
    <n v="3"/>
    <n v="14"/>
    <x v="8"/>
    <n v="50"/>
    <d v="2015-08-22T00:00:00"/>
    <x v="301"/>
    <n v="1475"/>
  </r>
  <r>
    <x v="40"/>
    <x v="9"/>
    <n v="1"/>
    <n v="17"/>
    <x v="9"/>
    <m/>
    <d v="2015-08-22T00:00:00"/>
    <x v="0"/>
    <n v="0"/>
  </r>
  <r>
    <x v="40"/>
    <x v="9"/>
    <n v="1"/>
    <n v="17"/>
    <x v="9"/>
    <n v="100.2"/>
    <d v="2015-08-22T00:00:00"/>
    <x v="146"/>
    <n v="1952"/>
  </r>
  <r>
    <x v="40"/>
    <x v="9"/>
    <n v="2"/>
    <n v="17"/>
    <x v="9"/>
    <n v="50"/>
    <d v="2015-08-22T00:00:00"/>
    <x v="144"/>
    <n v="1870"/>
  </r>
  <r>
    <x v="40"/>
    <x v="10"/>
    <n v="1"/>
    <n v="18"/>
    <x v="10"/>
    <m/>
    <d v="2015-08-22T00:00:00"/>
    <x v="0"/>
    <n v="0"/>
  </r>
  <r>
    <x v="40"/>
    <x v="10"/>
    <n v="2"/>
    <n v="18"/>
    <x v="10"/>
    <n v="80"/>
    <d v="2015-08-22T00:00:00"/>
    <x v="298"/>
    <n v="2118"/>
  </r>
  <r>
    <x v="40"/>
    <x v="11"/>
    <n v="1"/>
    <n v="22"/>
    <x v="11"/>
    <m/>
    <d v="2015-08-22T00:00:00"/>
    <x v="0"/>
    <n v="0"/>
  </r>
  <r>
    <x v="41"/>
    <x v="0"/>
    <n v="1"/>
    <n v="1"/>
    <x v="0"/>
    <m/>
    <d v="2015-08-22T00:00:00"/>
    <x v="0"/>
    <n v="0"/>
  </r>
  <r>
    <x v="41"/>
    <x v="0"/>
    <n v="1"/>
    <n v="1"/>
    <x v="0"/>
    <n v="100.7"/>
    <d v="2015-08-22T00:00:00"/>
    <x v="256"/>
    <n v="2003"/>
  </r>
  <r>
    <x v="41"/>
    <x v="0"/>
    <n v="2"/>
    <n v="1"/>
    <x v="0"/>
    <n v="85.714285714285708"/>
    <d v="2015-08-22T00:00:00"/>
    <x v="67"/>
    <n v="2047"/>
  </r>
  <r>
    <x v="41"/>
    <x v="0"/>
    <n v="3"/>
    <n v="1"/>
    <x v="0"/>
    <n v="71.428571428571431"/>
    <d v="2015-08-22T00:00:00"/>
    <x v="267"/>
    <n v="1329"/>
  </r>
  <r>
    <x v="41"/>
    <x v="0"/>
    <n v="4"/>
    <n v="1"/>
    <x v="0"/>
    <n v="57.142857142857139"/>
    <d v="2015-08-22T00:00:00"/>
    <x v="258"/>
    <n v="901"/>
  </r>
  <r>
    <x v="41"/>
    <x v="1"/>
    <n v="1"/>
    <n v="2"/>
    <x v="1"/>
    <m/>
    <d v="2015-08-22T00:00:00"/>
    <x v="0"/>
    <n v="0"/>
  </r>
  <r>
    <x v="41"/>
    <x v="1"/>
    <n v="2"/>
    <n v="2"/>
    <x v="1"/>
    <n v="50"/>
    <d v="2015-08-22T00:00:00"/>
    <x v="263"/>
    <n v="995"/>
  </r>
  <r>
    <x v="41"/>
    <x v="2"/>
    <n v="1"/>
    <n v="3"/>
    <x v="2"/>
    <m/>
    <d v="2015-08-22T00:00:00"/>
    <x v="0"/>
    <n v="0"/>
  </r>
  <r>
    <x v="41"/>
    <x v="2"/>
    <n v="1"/>
    <n v="3"/>
    <x v="2"/>
    <n v="100.8"/>
    <d v="2015-08-22T00:00:00"/>
    <x v="345"/>
    <n v="7"/>
  </r>
  <r>
    <x v="41"/>
    <x v="2"/>
    <n v="2"/>
    <n v="3"/>
    <x v="2"/>
    <n v="87.5"/>
    <d v="2015-08-22T00:00:00"/>
    <x v="16"/>
    <n v="4"/>
  </r>
  <r>
    <x v="41"/>
    <x v="2"/>
    <n v="4"/>
    <n v="3"/>
    <x v="2"/>
    <n v="62.5"/>
    <d v="2015-08-22T00:00:00"/>
    <x v="264"/>
    <n v="2081"/>
  </r>
  <r>
    <x v="41"/>
    <x v="2"/>
    <n v="6"/>
    <n v="3"/>
    <x v="2"/>
    <n v="37.5"/>
    <d v="2015-08-22T00:00:00"/>
    <x v="242"/>
    <n v="3"/>
  </r>
  <r>
    <x v="41"/>
    <x v="3"/>
    <n v="1"/>
    <n v="6"/>
    <x v="3"/>
    <m/>
    <d v="2015-08-22T00:00:00"/>
    <x v="0"/>
    <n v="0"/>
  </r>
  <r>
    <x v="41"/>
    <x v="3"/>
    <n v="1"/>
    <n v="6"/>
    <x v="3"/>
    <n v="100.1"/>
    <d v="2015-08-22T00:00:00"/>
    <x v="243"/>
    <n v="14"/>
  </r>
  <r>
    <x v="41"/>
    <x v="4"/>
    <n v="1"/>
    <n v="10"/>
    <x v="4"/>
    <m/>
    <d v="2015-08-22T00:00:00"/>
    <x v="0"/>
    <n v="0"/>
  </r>
  <r>
    <x v="41"/>
    <x v="5"/>
    <n v="1"/>
    <n v="11"/>
    <x v="5"/>
    <m/>
    <d v="2015-08-22T00:00:00"/>
    <x v="0"/>
    <n v="0"/>
  </r>
  <r>
    <x v="41"/>
    <x v="5"/>
    <n v="1"/>
    <n v="11"/>
    <x v="5"/>
    <n v="102.6"/>
    <d v="2015-08-22T00:00:00"/>
    <x v="265"/>
    <n v="2106"/>
  </r>
  <r>
    <x v="41"/>
    <x v="5"/>
    <n v="2"/>
    <n v="11"/>
    <x v="5"/>
    <n v="96.15384615384616"/>
    <d v="2015-08-22T00:00:00"/>
    <x v="281"/>
    <n v="2114"/>
  </r>
  <r>
    <x v="41"/>
    <x v="5"/>
    <n v="8"/>
    <n v="11"/>
    <x v="5"/>
    <n v="73.07692307692308"/>
    <d v="2015-08-22T00:00:00"/>
    <x v="151"/>
    <n v="1133"/>
  </r>
  <r>
    <x v="41"/>
    <x v="6"/>
    <n v="1"/>
    <n v="12"/>
    <x v="6"/>
    <m/>
    <d v="2015-08-22T00:00:00"/>
    <x v="0"/>
    <n v="0"/>
  </r>
  <r>
    <x v="41"/>
    <x v="7"/>
    <n v="1"/>
    <n v="13"/>
    <x v="7"/>
    <m/>
    <d v="2015-08-22T00:00:00"/>
    <x v="0"/>
    <n v="0"/>
  </r>
  <r>
    <x v="41"/>
    <x v="7"/>
    <n v="1"/>
    <n v="13"/>
    <x v="7"/>
    <n v="100.2"/>
    <d v="2015-08-22T00:00:00"/>
    <x v="252"/>
    <n v="1991"/>
  </r>
  <r>
    <x v="41"/>
    <x v="8"/>
    <n v="1"/>
    <n v="14"/>
    <x v="8"/>
    <m/>
    <d v="2015-08-22T00:00:00"/>
    <x v="0"/>
    <n v="0"/>
  </r>
  <r>
    <x v="41"/>
    <x v="9"/>
    <n v="1"/>
    <n v="17"/>
    <x v="9"/>
    <m/>
    <d v="2015-08-22T00:00:00"/>
    <x v="0"/>
    <n v="0"/>
  </r>
  <r>
    <x v="41"/>
    <x v="10"/>
    <n v="1"/>
    <n v="18"/>
    <x v="10"/>
    <m/>
    <d v="2015-08-22T00:00:00"/>
    <x v="0"/>
    <n v="0"/>
  </r>
  <r>
    <x v="41"/>
    <x v="10"/>
    <n v="2"/>
    <n v="18"/>
    <x v="10"/>
    <n v="50"/>
    <d v="2015-08-22T00:00:00"/>
    <x v="253"/>
    <n v="1992"/>
  </r>
  <r>
    <x v="41"/>
    <x v="11"/>
    <n v="1"/>
    <n v="22"/>
    <x v="11"/>
    <m/>
    <d v="2015-08-22T00:00:00"/>
    <x v="0"/>
    <n v="0"/>
  </r>
  <r>
    <x v="42"/>
    <x v="0"/>
    <n v="1"/>
    <n v="1"/>
    <x v="0"/>
    <m/>
    <d v="2015-08-23T00:00:00"/>
    <x v="0"/>
    <n v="0"/>
  </r>
  <r>
    <x v="42"/>
    <x v="1"/>
    <n v="1"/>
    <n v="2"/>
    <x v="1"/>
    <m/>
    <d v="2015-08-23T00:00:00"/>
    <x v="0"/>
    <n v="0"/>
  </r>
  <r>
    <x v="42"/>
    <x v="2"/>
    <n v="1"/>
    <n v="3"/>
    <x v="2"/>
    <m/>
    <d v="2015-08-23T00:00:00"/>
    <x v="0"/>
    <n v="0"/>
  </r>
  <r>
    <x v="42"/>
    <x v="3"/>
    <n v="1"/>
    <n v="6"/>
    <x v="3"/>
    <m/>
    <d v="2015-08-23T00:00:00"/>
    <x v="0"/>
    <n v="0"/>
  </r>
  <r>
    <x v="42"/>
    <x v="3"/>
    <n v="1"/>
    <n v="6"/>
    <x v="3"/>
    <n v="100.3"/>
    <d v="2015-08-23T00:00:00"/>
    <x v="300"/>
    <n v="2058"/>
  </r>
  <r>
    <x v="42"/>
    <x v="4"/>
    <n v="1"/>
    <n v="10"/>
    <x v="4"/>
    <m/>
    <d v="2015-08-23T00:00:00"/>
    <x v="0"/>
    <n v="0"/>
  </r>
  <r>
    <x v="42"/>
    <x v="5"/>
    <n v="1"/>
    <n v="11"/>
    <x v="5"/>
    <m/>
    <d v="2015-08-23T00:00:00"/>
    <x v="0"/>
    <n v="0"/>
  </r>
  <r>
    <x v="42"/>
    <x v="5"/>
    <n v="2"/>
    <n v="11"/>
    <x v="5"/>
    <n v="83.333333333333329"/>
    <d v="2015-08-23T00:00:00"/>
    <x v="151"/>
    <n v="1133"/>
  </r>
  <r>
    <x v="42"/>
    <x v="6"/>
    <n v="1"/>
    <n v="12"/>
    <x v="6"/>
    <m/>
    <d v="2015-08-23T00:00:00"/>
    <x v="0"/>
    <n v="0"/>
  </r>
  <r>
    <x v="42"/>
    <x v="7"/>
    <n v="1"/>
    <n v="13"/>
    <x v="7"/>
    <m/>
    <d v="2015-08-23T00:00:00"/>
    <x v="0"/>
    <n v="0"/>
  </r>
  <r>
    <x v="42"/>
    <x v="8"/>
    <n v="1"/>
    <n v="14"/>
    <x v="8"/>
    <m/>
    <d v="2015-08-23T00:00:00"/>
    <x v="0"/>
    <n v="0"/>
  </r>
  <r>
    <x v="42"/>
    <x v="8"/>
    <n v="1"/>
    <n v="14"/>
    <x v="8"/>
    <n v="100.2"/>
    <d v="2015-08-23T00:00:00"/>
    <x v="16"/>
    <n v="4"/>
  </r>
  <r>
    <x v="42"/>
    <x v="9"/>
    <n v="1"/>
    <n v="17"/>
    <x v="9"/>
    <m/>
    <d v="2015-08-23T00:00:00"/>
    <x v="0"/>
    <n v="0"/>
  </r>
  <r>
    <x v="42"/>
    <x v="10"/>
    <n v="1"/>
    <n v="18"/>
    <x v="10"/>
    <m/>
    <d v="2015-08-23T00:00:00"/>
    <x v="0"/>
    <n v="0"/>
  </r>
  <r>
    <x v="42"/>
    <x v="11"/>
    <n v="1"/>
    <n v="22"/>
    <x v="11"/>
    <m/>
    <d v="2015-08-23T00:00:00"/>
    <x v="0"/>
    <n v="0"/>
  </r>
  <r>
    <x v="43"/>
    <x v="0"/>
    <n v="1"/>
    <n v="1"/>
    <x v="0"/>
    <m/>
    <d v="2015-08-28T00:00:00"/>
    <x v="0"/>
    <n v="0"/>
  </r>
  <r>
    <x v="43"/>
    <x v="1"/>
    <n v="1"/>
    <n v="2"/>
    <x v="1"/>
    <m/>
    <d v="2015-08-28T00:00:00"/>
    <x v="0"/>
    <n v="0"/>
  </r>
  <r>
    <x v="43"/>
    <x v="2"/>
    <n v="1"/>
    <n v="3"/>
    <x v="2"/>
    <m/>
    <d v="2015-08-28T00:00:00"/>
    <x v="0"/>
    <n v="0"/>
  </r>
  <r>
    <x v="43"/>
    <x v="2"/>
    <n v="1"/>
    <n v="3"/>
    <x v="2"/>
    <n v="100.1"/>
    <d v="2015-08-28T00:00:00"/>
    <x v="338"/>
    <n v="1107"/>
  </r>
  <r>
    <x v="43"/>
    <x v="3"/>
    <n v="1"/>
    <n v="6"/>
    <x v="3"/>
    <m/>
    <d v="2015-08-28T00:00:00"/>
    <x v="0"/>
    <n v="0"/>
  </r>
  <r>
    <x v="43"/>
    <x v="4"/>
    <n v="1"/>
    <n v="10"/>
    <x v="4"/>
    <m/>
    <d v="2015-08-28T00:00:00"/>
    <x v="0"/>
    <n v="0"/>
  </r>
  <r>
    <x v="43"/>
    <x v="4"/>
    <n v="1"/>
    <n v="10"/>
    <x v="4"/>
    <n v="100.3"/>
    <d v="2015-08-28T00:00:00"/>
    <x v="43"/>
    <n v="1990"/>
  </r>
  <r>
    <x v="43"/>
    <x v="4"/>
    <n v="2"/>
    <n v="10"/>
    <x v="4"/>
    <n v="66.666666666666657"/>
    <d v="2015-08-28T00:00:00"/>
    <x v="53"/>
    <n v="2075"/>
  </r>
  <r>
    <x v="43"/>
    <x v="5"/>
    <n v="1"/>
    <n v="11"/>
    <x v="5"/>
    <m/>
    <d v="2015-08-28T00:00:00"/>
    <x v="0"/>
    <n v="0"/>
  </r>
  <r>
    <x v="43"/>
    <x v="5"/>
    <n v="1"/>
    <n v="11"/>
    <x v="5"/>
    <n v="100.6"/>
    <d v="2015-08-28T00:00:00"/>
    <x v="151"/>
    <n v="1133"/>
  </r>
  <r>
    <x v="43"/>
    <x v="5"/>
    <n v="2"/>
    <n v="11"/>
    <x v="5"/>
    <n v="83.333333333333329"/>
    <d v="2015-08-28T00:00:00"/>
    <x v="346"/>
    <n v="1971"/>
  </r>
  <r>
    <x v="43"/>
    <x v="5"/>
    <n v="6"/>
    <n v="11"/>
    <x v="5"/>
    <n v="16.666666666666657"/>
    <d v="2015-08-28T00:00:00"/>
    <x v="30"/>
    <n v="1940"/>
  </r>
  <r>
    <x v="43"/>
    <x v="6"/>
    <n v="1"/>
    <n v="12"/>
    <x v="6"/>
    <m/>
    <d v="2015-08-28T00:00:00"/>
    <x v="0"/>
    <n v="0"/>
  </r>
  <r>
    <x v="43"/>
    <x v="7"/>
    <n v="1"/>
    <n v="13"/>
    <x v="7"/>
    <m/>
    <d v="2015-08-28T00:00:00"/>
    <x v="0"/>
    <n v="0"/>
  </r>
  <r>
    <x v="43"/>
    <x v="7"/>
    <n v="1"/>
    <n v="13"/>
    <x v="7"/>
    <n v="100.3"/>
    <d v="2015-08-28T00:00:00"/>
    <x v="347"/>
    <n v="219"/>
  </r>
  <r>
    <x v="43"/>
    <x v="7"/>
    <n v="2"/>
    <n v="13"/>
    <x v="7"/>
    <n v="66.666666666666657"/>
    <d v="2015-08-28T00:00:00"/>
    <x v="310"/>
    <n v="832"/>
  </r>
  <r>
    <x v="43"/>
    <x v="7"/>
    <n v="3"/>
    <n v="13"/>
    <x v="7"/>
    <n v="33.333333333333329"/>
    <d v="2015-08-28T00:00:00"/>
    <x v="103"/>
    <n v="1862"/>
  </r>
  <r>
    <x v="43"/>
    <x v="8"/>
    <n v="1"/>
    <n v="14"/>
    <x v="8"/>
    <m/>
    <d v="2015-08-28T00:00:00"/>
    <x v="0"/>
    <n v="0"/>
  </r>
  <r>
    <x v="43"/>
    <x v="8"/>
    <n v="1"/>
    <n v="14"/>
    <x v="8"/>
    <n v="100.1"/>
    <d v="2015-08-28T00:00:00"/>
    <x v="104"/>
    <n v="1515"/>
  </r>
  <r>
    <x v="43"/>
    <x v="9"/>
    <n v="1"/>
    <n v="17"/>
    <x v="9"/>
    <m/>
    <d v="2015-08-28T00:00:00"/>
    <x v="0"/>
    <n v="0"/>
  </r>
  <r>
    <x v="43"/>
    <x v="9"/>
    <n v="1"/>
    <n v="17"/>
    <x v="9"/>
    <n v="100.1"/>
    <d v="2015-08-28T00:00:00"/>
    <x v="62"/>
    <n v="2039"/>
  </r>
  <r>
    <x v="43"/>
    <x v="10"/>
    <n v="1"/>
    <n v="18"/>
    <x v="10"/>
    <m/>
    <d v="2015-08-28T00:00:00"/>
    <x v="0"/>
    <n v="0"/>
  </r>
  <r>
    <x v="43"/>
    <x v="11"/>
    <n v="1"/>
    <n v="22"/>
    <x v="11"/>
    <m/>
    <d v="2015-08-28T00:00:00"/>
    <x v="0"/>
    <n v="0"/>
  </r>
  <r>
    <x v="44"/>
    <x v="0"/>
    <n v="1"/>
    <n v="1"/>
    <x v="0"/>
    <m/>
    <d v="2015-08-29T00:00:00"/>
    <x v="0"/>
    <n v="0"/>
  </r>
  <r>
    <x v="44"/>
    <x v="0"/>
    <n v="1"/>
    <n v="1"/>
    <x v="0"/>
    <n v="100.6"/>
    <d v="2015-08-29T00:00:00"/>
    <x v="69"/>
    <n v="1632"/>
  </r>
  <r>
    <x v="44"/>
    <x v="0"/>
    <n v="2"/>
    <n v="1"/>
    <x v="0"/>
    <n v="83.333333333333329"/>
    <d v="2015-08-29T00:00:00"/>
    <x v="73"/>
    <n v="495"/>
  </r>
  <r>
    <x v="44"/>
    <x v="0"/>
    <n v="3"/>
    <n v="1"/>
    <x v="0"/>
    <n v="66.666666666666657"/>
    <d v="2015-08-29T00:00:00"/>
    <x v="197"/>
    <n v="1286"/>
  </r>
  <r>
    <x v="44"/>
    <x v="0"/>
    <n v="4"/>
    <n v="1"/>
    <x v="0"/>
    <n v="50"/>
    <d v="2015-08-29T00:00:00"/>
    <x v="347"/>
    <n v="219"/>
  </r>
  <r>
    <x v="44"/>
    <x v="0"/>
    <n v="5"/>
    <n v="1"/>
    <x v="0"/>
    <n v="33.333333333333329"/>
    <d v="2015-08-29T00:00:00"/>
    <x v="308"/>
    <n v="1157"/>
  </r>
  <r>
    <x v="44"/>
    <x v="1"/>
    <n v="1"/>
    <n v="2"/>
    <x v="1"/>
    <m/>
    <d v="2015-08-29T00:00:00"/>
    <x v="0"/>
    <n v="0"/>
  </r>
  <r>
    <x v="44"/>
    <x v="2"/>
    <n v="1"/>
    <n v="3"/>
    <x v="2"/>
    <m/>
    <d v="2015-08-29T00:00:00"/>
    <x v="0"/>
    <n v="0"/>
  </r>
  <r>
    <x v="44"/>
    <x v="3"/>
    <n v="1"/>
    <n v="6"/>
    <x v="3"/>
    <m/>
    <d v="2015-08-29T00:00:00"/>
    <x v="0"/>
    <n v="0"/>
  </r>
  <r>
    <x v="44"/>
    <x v="4"/>
    <n v="1"/>
    <n v="10"/>
    <x v="4"/>
    <m/>
    <d v="2015-08-29T00:00:00"/>
    <x v="0"/>
    <n v="0"/>
  </r>
  <r>
    <x v="44"/>
    <x v="4"/>
    <n v="1"/>
    <n v="10"/>
    <x v="4"/>
    <n v="100.4"/>
    <d v="2015-08-29T00:00:00"/>
    <x v="43"/>
    <n v="1990"/>
  </r>
  <r>
    <x v="44"/>
    <x v="4"/>
    <n v="2"/>
    <n v="10"/>
    <x v="4"/>
    <n v="75"/>
    <d v="2015-08-29T00:00:00"/>
    <x v="114"/>
    <n v="1647"/>
  </r>
  <r>
    <x v="44"/>
    <x v="4"/>
    <n v="3"/>
    <n v="10"/>
    <x v="4"/>
    <n v="50"/>
    <d v="2015-08-29T00:00:00"/>
    <x v="180"/>
    <n v="1819"/>
  </r>
  <r>
    <x v="44"/>
    <x v="5"/>
    <n v="1"/>
    <n v="11"/>
    <x v="5"/>
    <m/>
    <d v="2015-08-29T00:00:00"/>
    <x v="0"/>
    <n v="0"/>
  </r>
  <r>
    <x v="44"/>
    <x v="5"/>
    <n v="1"/>
    <n v="11"/>
    <x v="5"/>
    <n v="101"/>
    <d v="2015-08-29T00:00:00"/>
    <x v="151"/>
    <n v="1133"/>
  </r>
  <r>
    <x v="44"/>
    <x v="5"/>
    <n v="3"/>
    <n v="11"/>
    <x v="5"/>
    <n v="80"/>
    <d v="2015-08-29T00:00:00"/>
    <x v="30"/>
    <n v="1940"/>
  </r>
  <r>
    <x v="44"/>
    <x v="5"/>
    <n v="8"/>
    <n v="11"/>
    <x v="5"/>
    <n v="30"/>
    <d v="2015-08-29T00:00:00"/>
    <x v="346"/>
    <n v="1971"/>
  </r>
  <r>
    <x v="44"/>
    <x v="6"/>
    <n v="1"/>
    <n v="12"/>
    <x v="6"/>
    <m/>
    <d v="2015-08-29T00:00:00"/>
    <x v="0"/>
    <n v="0"/>
  </r>
  <r>
    <x v="44"/>
    <x v="7"/>
    <n v="1"/>
    <n v="13"/>
    <x v="7"/>
    <m/>
    <d v="2015-08-29T00:00:00"/>
    <x v="0"/>
    <n v="0"/>
  </r>
  <r>
    <x v="44"/>
    <x v="7"/>
    <n v="1"/>
    <n v="13"/>
    <x v="7"/>
    <n v="100.3"/>
    <d v="2015-08-29T00:00:00"/>
    <x v="318"/>
    <n v="1164"/>
  </r>
  <r>
    <x v="44"/>
    <x v="7"/>
    <n v="2"/>
    <n v="13"/>
    <x v="7"/>
    <n v="66.666666666666657"/>
    <d v="2015-08-29T00:00:00"/>
    <x v="348"/>
    <n v="1655"/>
  </r>
  <r>
    <x v="44"/>
    <x v="7"/>
    <n v="3"/>
    <n v="13"/>
    <x v="7"/>
    <n v="33.333333333333329"/>
    <d v="2015-08-29T00:00:00"/>
    <x v="103"/>
    <n v="1862"/>
  </r>
  <r>
    <x v="44"/>
    <x v="8"/>
    <n v="1"/>
    <n v="14"/>
    <x v="8"/>
    <m/>
    <d v="2015-08-29T00:00:00"/>
    <x v="0"/>
    <n v="0"/>
  </r>
  <r>
    <x v="44"/>
    <x v="8"/>
    <n v="1"/>
    <n v="14"/>
    <x v="8"/>
    <n v="100.1"/>
    <d v="2015-08-29T00:00:00"/>
    <x v="104"/>
    <n v="1515"/>
  </r>
  <r>
    <x v="44"/>
    <x v="9"/>
    <n v="1"/>
    <n v="17"/>
    <x v="9"/>
    <m/>
    <d v="2015-08-29T00:00:00"/>
    <x v="0"/>
    <n v="0"/>
  </r>
  <r>
    <x v="44"/>
    <x v="9"/>
    <n v="1"/>
    <n v="17"/>
    <x v="9"/>
    <n v="100.1"/>
    <d v="2015-08-29T00:00:00"/>
    <x v="62"/>
    <n v="2039"/>
  </r>
  <r>
    <x v="44"/>
    <x v="10"/>
    <n v="1"/>
    <n v="18"/>
    <x v="10"/>
    <m/>
    <d v="2015-08-29T00:00:00"/>
    <x v="0"/>
    <n v="0"/>
  </r>
  <r>
    <x v="44"/>
    <x v="10"/>
    <n v="1"/>
    <n v="18"/>
    <x v="10"/>
    <n v="100.1"/>
    <d v="2015-08-29T00:00:00"/>
    <x v="240"/>
    <n v="1820"/>
  </r>
  <r>
    <x v="44"/>
    <x v="11"/>
    <n v="1"/>
    <n v="22"/>
    <x v="11"/>
    <m/>
    <d v="2015-08-29T00:00:00"/>
    <x v="0"/>
    <n v="0"/>
  </r>
  <r>
    <x v="45"/>
    <x v="0"/>
    <n v="1"/>
    <n v="1"/>
    <x v="0"/>
    <m/>
    <d v="2015-08-29T00:00:00"/>
    <x v="0"/>
    <n v="0"/>
  </r>
  <r>
    <x v="45"/>
    <x v="0"/>
    <n v="1"/>
    <n v="1"/>
    <x v="0"/>
    <n v="100.7"/>
    <d v="2015-08-29T00:00:00"/>
    <x v="286"/>
    <n v="1430"/>
  </r>
  <r>
    <x v="45"/>
    <x v="0"/>
    <n v="2"/>
    <n v="1"/>
    <x v="0"/>
    <n v="85.714285714285708"/>
    <d v="2015-08-29T00:00:00"/>
    <x v="66"/>
    <n v="951"/>
  </r>
  <r>
    <x v="45"/>
    <x v="0"/>
    <n v="2"/>
    <n v="1"/>
    <x v="0"/>
    <n v="85.714285714285708"/>
    <d v="2015-08-29T00:00:00"/>
    <x v="108"/>
    <n v="1726"/>
  </r>
  <r>
    <x v="45"/>
    <x v="0"/>
    <n v="4"/>
    <n v="1"/>
    <x v="0"/>
    <n v="57.142857142857139"/>
    <d v="2015-08-29T00:00:00"/>
    <x v="220"/>
    <n v="833"/>
  </r>
  <r>
    <x v="45"/>
    <x v="0"/>
    <n v="5"/>
    <n v="1"/>
    <x v="0"/>
    <n v="42.857142857142854"/>
    <d v="2015-08-29T00:00:00"/>
    <x v="216"/>
    <n v="1895"/>
  </r>
  <r>
    <x v="45"/>
    <x v="0"/>
    <n v="6"/>
    <n v="1"/>
    <x v="0"/>
    <n v="28.571428571428569"/>
    <d v="2015-08-29T00:00:00"/>
    <x v="349"/>
    <n v="655"/>
  </r>
  <r>
    <x v="45"/>
    <x v="1"/>
    <n v="1"/>
    <n v="2"/>
    <x v="1"/>
    <m/>
    <d v="2015-08-29T00:00:00"/>
    <x v="0"/>
    <n v="0"/>
  </r>
  <r>
    <x v="45"/>
    <x v="1"/>
    <n v="1"/>
    <n v="2"/>
    <x v="1"/>
    <n v="100.2"/>
    <d v="2015-08-29T00:00:00"/>
    <x v="295"/>
    <n v="1293"/>
  </r>
  <r>
    <x v="45"/>
    <x v="1"/>
    <n v="2"/>
    <n v="2"/>
    <x v="1"/>
    <n v="50"/>
    <d v="2015-08-29T00:00:00"/>
    <x v="41"/>
    <n v="1401"/>
  </r>
  <r>
    <x v="45"/>
    <x v="2"/>
    <n v="1"/>
    <n v="3"/>
    <x v="2"/>
    <m/>
    <d v="2015-08-29T00:00:00"/>
    <x v="0"/>
    <n v="0"/>
  </r>
  <r>
    <x v="45"/>
    <x v="3"/>
    <n v="1"/>
    <n v="6"/>
    <x v="3"/>
    <m/>
    <d v="2015-08-29T00:00:00"/>
    <x v="0"/>
    <n v="0"/>
  </r>
  <r>
    <x v="45"/>
    <x v="4"/>
    <n v="1"/>
    <n v="10"/>
    <x v="4"/>
    <m/>
    <d v="2015-08-29T00:00:00"/>
    <x v="0"/>
    <n v="0"/>
  </r>
  <r>
    <x v="45"/>
    <x v="4"/>
    <n v="2"/>
    <n v="10"/>
    <x v="4"/>
    <n v="93.333333333333329"/>
    <d v="2015-08-29T00:00:00"/>
    <x v="291"/>
    <n v="732"/>
  </r>
  <r>
    <x v="45"/>
    <x v="4"/>
    <n v="3"/>
    <n v="10"/>
    <x v="4"/>
    <n v="86.666666666666671"/>
    <d v="2015-08-29T00:00:00"/>
    <x v="44"/>
    <n v="1885"/>
  </r>
  <r>
    <x v="45"/>
    <x v="4"/>
    <n v="4"/>
    <n v="10"/>
    <x v="4"/>
    <n v="80"/>
    <d v="2015-08-29T00:00:00"/>
    <x v="94"/>
    <n v="1710"/>
  </r>
  <r>
    <x v="45"/>
    <x v="4"/>
    <n v="4"/>
    <n v="10"/>
    <x v="4"/>
    <n v="80"/>
    <d v="2015-08-29T00:00:00"/>
    <x v="173"/>
    <n v="2080"/>
  </r>
  <r>
    <x v="45"/>
    <x v="4"/>
    <n v="7"/>
    <n v="10"/>
    <x v="4"/>
    <n v="60"/>
    <d v="2015-08-29T00:00:00"/>
    <x v="86"/>
    <n v="2073"/>
  </r>
  <r>
    <x v="45"/>
    <x v="4"/>
    <n v="9"/>
    <n v="10"/>
    <x v="4"/>
    <n v="46.666666666666664"/>
    <d v="2015-08-29T00:00:00"/>
    <x v="53"/>
    <n v="2075"/>
  </r>
  <r>
    <x v="45"/>
    <x v="5"/>
    <n v="1"/>
    <n v="11"/>
    <x v="5"/>
    <m/>
    <d v="2015-08-29T00:00:00"/>
    <x v="0"/>
    <n v="0"/>
  </r>
  <r>
    <x v="45"/>
    <x v="5"/>
    <n v="2"/>
    <n v="11"/>
    <x v="5"/>
    <n v="80"/>
    <d v="2015-08-29T00:00:00"/>
    <x v="246"/>
    <n v="2109"/>
  </r>
  <r>
    <x v="45"/>
    <x v="5"/>
    <n v="4"/>
    <n v="11"/>
    <x v="5"/>
    <n v="40"/>
    <d v="2015-08-29T00:00:00"/>
    <x v="99"/>
    <n v="1925"/>
  </r>
  <r>
    <x v="45"/>
    <x v="6"/>
    <n v="1"/>
    <n v="12"/>
    <x v="6"/>
    <m/>
    <d v="2015-08-29T00:00:00"/>
    <x v="0"/>
    <n v="0"/>
  </r>
  <r>
    <x v="45"/>
    <x v="6"/>
    <n v="2"/>
    <n v="12"/>
    <x v="6"/>
    <n v="83.333333333333329"/>
    <d v="2015-08-29T00:00:00"/>
    <x v="273"/>
    <n v="2091"/>
  </r>
  <r>
    <x v="45"/>
    <x v="6"/>
    <n v="5"/>
    <n v="12"/>
    <x v="6"/>
    <n v="33.333333333333329"/>
    <d v="2015-08-29T00:00:00"/>
    <x v="350"/>
    <n v="2050"/>
  </r>
  <r>
    <x v="45"/>
    <x v="7"/>
    <n v="1"/>
    <n v="13"/>
    <x v="7"/>
    <m/>
    <d v="2015-08-29T00:00:00"/>
    <x v="0"/>
    <n v="0"/>
  </r>
  <r>
    <x v="45"/>
    <x v="7"/>
    <n v="1"/>
    <n v="13"/>
    <x v="7"/>
    <n v="100.1"/>
    <d v="2015-08-29T00:00:00"/>
    <x v="89"/>
    <n v="767"/>
  </r>
  <r>
    <x v="45"/>
    <x v="8"/>
    <n v="1"/>
    <n v="14"/>
    <x v="8"/>
    <m/>
    <d v="2015-08-29T00:00:00"/>
    <x v="0"/>
    <n v="0"/>
  </r>
  <r>
    <x v="45"/>
    <x v="8"/>
    <n v="1"/>
    <n v="14"/>
    <x v="8"/>
    <n v="100.4"/>
    <d v="2015-08-29T00:00:00"/>
    <x v="351"/>
    <n v="1043"/>
  </r>
  <r>
    <x v="45"/>
    <x v="8"/>
    <n v="3"/>
    <n v="14"/>
    <x v="8"/>
    <n v="50"/>
    <d v="2015-08-29T00:00:00"/>
    <x v="16"/>
    <n v="4"/>
  </r>
  <r>
    <x v="45"/>
    <x v="8"/>
    <n v="4"/>
    <n v="14"/>
    <x v="8"/>
    <n v="25"/>
    <d v="2015-08-29T00:00:00"/>
    <x v="352"/>
    <n v="9"/>
  </r>
  <r>
    <x v="45"/>
    <x v="9"/>
    <n v="1"/>
    <n v="17"/>
    <x v="9"/>
    <m/>
    <d v="2015-08-29T00:00:00"/>
    <x v="0"/>
    <n v="0"/>
  </r>
  <r>
    <x v="45"/>
    <x v="10"/>
    <n v="1"/>
    <n v="18"/>
    <x v="10"/>
    <m/>
    <d v="2015-08-29T00:00:00"/>
    <x v="0"/>
    <n v="0"/>
  </r>
  <r>
    <x v="45"/>
    <x v="11"/>
    <n v="1"/>
    <n v="22"/>
    <x v="11"/>
    <m/>
    <d v="2015-08-29T00:00:00"/>
    <x v="0"/>
    <n v="0"/>
  </r>
  <r>
    <x v="46"/>
    <x v="0"/>
    <n v="1"/>
    <n v="1"/>
    <x v="0"/>
    <m/>
    <d v="2015-08-30T00:00:00"/>
    <x v="0"/>
    <n v="0"/>
  </r>
  <r>
    <x v="46"/>
    <x v="0"/>
    <n v="1"/>
    <n v="1"/>
    <x v="0"/>
    <n v="101.1"/>
    <d v="2015-08-30T00:00:00"/>
    <x v="286"/>
    <n v="1430"/>
  </r>
  <r>
    <x v="46"/>
    <x v="0"/>
    <n v="3"/>
    <n v="1"/>
    <x v="0"/>
    <n v="81.818181818181813"/>
    <d v="2015-08-30T00:00:00"/>
    <x v="220"/>
    <n v="833"/>
  </r>
  <r>
    <x v="46"/>
    <x v="0"/>
    <n v="4"/>
    <n v="1"/>
    <x v="0"/>
    <n v="72.72727272727272"/>
    <d v="2015-08-30T00:00:00"/>
    <x v="313"/>
    <n v="819"/>
  </r>
  <r>
    <x v="46"/>
    <x v="0"/>
    <n v="5"/>
    <n v="1"/>
    <x v="0"/>
    <n v="63.636363636363633"/>
    <d v="2015-08-30T00:00:00"/>
    <x v="40"/>
    <n v="151"/>
  </r>
  <r>
    <x v="46"/>
    <x v="0"/>
    <n v="5"/>
    <n v="1"/>
    <x v="0"/>
    <n v="63.636363636363633"/>
    <d v="2015-08-30T00:00:00"/>
    <x v="64"/>
    <n v="248"/>
  </r>
  <r>
    <x v="46"/>
    <x v="0"/>
    <n v="5"/>
    <n v="1"/>
    <x v="0"/>
    <n v="63.636363636363633"/>
    <d v="2015-08-30T00:00:00"/>
    <x v="349"/>
    <n v="655"/>
  </r>
  <r>
    <x v="46"/>
    <x v="0"/>
    <n v="8"/>
    <n v="1"/>
    <x v="0"/>
    <n v="36.36363636363636"/>
    <d v="2015-08-30T00:00:00"/>
    <x v="108"/>
    <n v="1726"/>
  </r>
  <r>
    <x v="46"/>
    <x v="0"/>
    <n v="11"/>
    <n v="1"/>
    <x v="0"/>
    <n v="9.0909090909090793"/>
    <d v="2015-08-30T00:00:00"/>
    <x v="66"/>
    <n v="951"/>
  </r>
  <r>
    <x v="46"/>
    <x v="1"/>
    <n v="1"/>
    <n v="2"/>
    <x v="1"/>
    <m/>
    <d v="2015-08-30T00:00:00"/>
    <x v="0"/>
    <n v="0"/>
  </r>
  <r>
    <x v="46"/>
    <x v="1"/>
    <n v="1"/>
    <n v="2"/>
    <x v="1"/>
    <n v="100.6"/>
    <d v="2015-08-30T00:00:00"/>
    <x v="79"/>
    <n v="1534"/>
  </r>
  <r>
    <x v="46"/>
    <x v="1"/>
    <n v="2"/>
    <n v="2"/>
    <x v="1"/>
    <n v="83.333333333333329"/>
    <d v="2015-08-30T00:00:00"/>
    <x v="295"/>
    <n v="1293"/>
  </r>
  <r>
    <x v="46"/>
    <x v="1"/>
    <n v="3"/>
    <n v="2"/>
    <x v="1"/>
    <n v="66.666666666666657"/>
    <d v="2015-08-30T00:00:00"/>
    <x v="41"/>
    <n v="1401"/>
  </r>
  <r>
    <x v="46"/>
    <x v="1"/>
    <n v="4"/>
    <n v="2"/>
    <x v="1"/>
    <n v="50"/>
    <d v="2015-08-30T00:00:00"/>
    <x v="172"/>
    <n v="1411"/>
  </r>
  <r>
    <x v="46"/>
    <x v="2"/>
    <n v="1"/>
    <n v="3"/>
    <x v="2"/>
    <m/>
    <d v="2015-08-30T00:00:00"/>
    <x v="0"/>
    <n v="0"/>
  </r>
  <r>
    <x v="46"/>
    <x v="3"/>
    <n v="1"/>
    <n v="6"/>
    <x v="3"/>
    <m/>
    <d v="2015-08-30T00:00:00"/>
    <x v="0"/>
    <n v="0"/>
  </r>
  <r>
    <x v="46"/>
    <x v="4"/>
    <n v="1"/>
    <n v="10"/>
    <x v="4"/>
    <m/>
    <d v="2015-08-30T00:00:00"/>
    <x v="0"/>
    <n v="0"/>
  </r>
  <r>
    <x v="46"/>
    <x v="4"/>
    <n v="2"/>
    <n v="10"/>
    <x v="4"/>
    <n v="95.652173913043484"/>
    <d v="2015-08-30T00:00:00"/>
    <x v="173"/>
    <n v="2080"/>
  </r>
  <r>
    <x v="46"/>
    <x v="4"/>
    <n v="3"/>
    <n v="10"/>
    <x v="4"/>
    <n v="91.304347826086953"/>
    <d v="2015-08-30T00:00:00"/>
    <x v="86"/>
    <n v="2073"/>
  </r>
  <r>
    <x v="46"/>
    <x v="4"/>
    <n v="5"/>
    <n v="10"/>
    <x v="4"/>
    <n v="82.608695652173907"/>
    <d v="2015-08-30T00:00:00"/>
    <x v="45"/>
    <n v="1825"/>
  </r>
  <r>
    <x v="46"/>
    <x v="4"/>
    <n v="6"/>
    <n v="10"/>
    <x v="4"/>
    <n v="78.260869565217391"/>
    <d v="2015-08-30T00:00:00"/>
    <x v="44"/>
    <n v="1885"/>
  </r>
  <r>
    <x v="46"/>
    <x v="4"/>
    <n v="9"/>
    <n v="10"/>
    <x v="4"/>
    <n v="65.217391304347828"/>
    <d v="2015-08-30T00:00:00"/>
    <x v="94"/>
    <n v="1710"/>
  </r>
  <r>
    <x v="46"/>
    <x v="4"/>
    <n v="9"/>
    <n v="10"/>
    <x v="4"/>
    <n v="65.217391304347828"/>
    <d v="2015-08-30T00:00:00"/>
    <x v="175"/>
    <n v="2057"/>
  </r>
  <r>
    <x v="46"/>
    <x v="4"/>
    <n v="12"/>
    <n v="10"/>
    <x v="4"/>
    <n v="52.173913043478265"/>
    <d v="2015-08-30T00:00:00"/>
    <x v="23"/>
    <n v="1823"/>
  </r>
  <r>
    <x v="46"/>
    <x v="4"/>
    <n v="13"/>
    <n v="10"/>
    <x v="4"/>
    <n v="47.826086956521742"/>
    <d v="2015-08-30T00:00:00"/>
    <x v="120"/>
    <n v="1919"/>
  </r>
  <r>
    <x v="46"/>
    <x v="4"/>
    <n v="15"/>
    <n v="10"/>
    <x v="4"/>
    <n v="39.130434782608702"/>
    <d v="2015-08-30T00:00:00"/>
    <x v="183"/>
    <n v="1839"/>
  </r>
  <r>
    <x v="46"/>
    <x v="4"/>
    <n v="19"/>
    <n v="10"/>
    <x v="4"/>
    <n v="21.739130434782609"/>
    <d v="2015-08-30T00:00:00"/>
    <x v="48"/>
    <n v="2086"/>
  </r>
  <r>
    <x v="46"/>
    <x v="5"/>
    <n v="1"/>
    <n v="11"/>
    <x v="5"/>
    <m/>
    <d v="2015-08-30T00:00:00"/>
    <x v="0"/>
    <n v="0"/>
  </r>
  <r>
    <x v="46"/>
    <x v="5"/>
    <n v="1"/>
    <n v="11"/>
    <x v="5"/>
    <n v="100.3"/>
    <d v="2015-08-30T00:00:00"/>
    <x v="152"/>
    <n v="1733"/>
  </r>
  <r>
    <x v="46"/>
    <x v="5"/>
    <n v="2"/>
    <n v="11"/>
    <x v="5"/>
    <n v="66.666666666666657"/>
    <d v="2015-08-30T00:00:00"/>
    <x v="50"/>
    <n v="1957"/>
  </r>
  <r>
    <x v="46"/>
    <x v="5"/>
    <n v="3"/>
    <n v="11"/>
    <x v="5"/>
    <n v="33.333333333333329"/>
    <d v="2015-08-30T00:00:00"/>
    <x v="154"/>
    <n v="1966"/>
  </r>
  <r>
    <x v="46"/>
    <x v="6"/>
    <n v="1"/>
    <n v="12"/>
    <x v="6"/>
    <m/>
    <d v="2015-08-30T00:00:00"/>
    <x v="0"/>
    <n v="0"/>
  </r>
  <r>
    <x v="46"/>
    <x v="6"/>
    <n v="1"/>
    <n v="12"/>
    <x v="6"/>
    <n v="100.3"/>
    <d v="2015-08-30T00:00:00"/>
    <x v="273"/>
    <n v="2091"/>
  </r>
  <r>
    <x v="46"/>
    <x v="7"/>
    <n v="1"/>
    <n v="13"/>
    <x v="7"/>
    <m/>
    <d v="2015-08-30T00:00:00"/>
    <x v="0"/>
    <n v="0"/>
  </r>
  <r>
    <x v="46"/>
    <x v="7"/>
    <n v="1"/>
    <n v="13"/>
    <x v="7"/>
    <n v="100.6"/>
    <d v="2015-08-30T00:00:00"/>
    <x v="139"/>
    <n v="1322"/>
  </r>
  <r>
    <x v="46"/>
    <x v="7"/>
    <n v="3"/>
    <n v="13"/>
    <x v="7"/>
    <n v="66.666666666666657"/>
    <d v="2015-08-30T00:00:00"/>
    <x v="318"/>
    <n v="1164"/>
  </r>
  <r>
    <x v="46"/>
    <x v="7"/>
    <n v="4"/>
    <n v="13"/>
    <x v="7"/>
    <n v="50"/>
    <d v="2015-08-30T00:00:00"/>
    <x v="166"/>
    <n v="1737"/>
  </r>
  <r>
    <x v="46"/>
    <x v="7"/>
    <n v="5"/>
    <n v="13"/>
    <x v="7"/>
    <n v="33.333333333333329"/>
    <d v="2015-08-30T00:00:00"/>
    <x v="89"/>
    <n v="767"/>
  </r>
  <r>
    <x v="46"/>
    <x v="8"/>
    <n v="1"/>
    <n v="14"/>
    <x v="8"/>
    <m/>
    <d v="2015-08-30T00:00:00"/>
    <x v="0"/>
    <n v="0"/>
  </r>
  <r>
    <x v="46"/>
    <x v="8"/>
    <n v="1"/>
    <n v="14"/>
    <x v="8"/>
    <n v="100.1"/>
    <d v="2015-08-30T00:00:00"/>
    <x v="315"/>
    <n v="1546"/>
  </r>
  <r>
    <x v="46"/>
    <x v="9"/>
    <n v="1"/>
    <n v="17"/>
    <x v="9"/>
    <m/>
    <d v="2015-08-30T00:00:00"/>
    <x v="0"/>
    <n v="0"/>
  </r>
  <r>
    <x v="46"/>
    <x v="10"/>
    <n v="1"/>
    <n v="18"/>
    <x v="10"/>
    <m/>
    <d v="2015-08-30T00:00:00"/>
    <x v="0"/>
    <n v="0"/>
  </r>
  <r>
    <x v="46"/>
    <x v="11"/>
    <n v="1"/>
    <n v="22"/>
    <x v="11"/>
    <m/>
    <d v="2015-08-30T00:00:00"/>
    <x v="0"/>
    <n v="0"/>
  </r>
  <r>
    <x v="47"/>
    <x v="0"/>
    <n v="1"/>
    <n v="1"/>
    <x v="0"/>
    <m/>
    <d v="2015-08-30T00:00:00"/>
    <x v="0"/>
    <n v="0"/>
  </r>
  <r>
    <x v="47"/>
    <x v="0"/>
    <n v="1"/>
    <n v="1"/>
    <x v="0"/>
    <n v="101.3"/>
    <d v="2015-08-30T00:00:00"/>
    <x v="216"/>
    <n v="1895"/>
  </r>
  <r>
    <x v="47"/>
    <x v="0"/>
    <n v="2"/>
    <n v="1"/>
    <x v="0"/>
    <n v="92.307692307692307"/>
    <d v="2015-08-30T00:00:00"/>
    <x v="170"/>
    <n v="2024"/>
  </r>
  <r>
    <x v="47"/>
    <x v="0"/>
    <n v="3"/>
    <n v="1"/>
    <x v="0"/>
    <n v="84.615384615384613"/>
    <d v="2015-08-30T00:00:00"/>
    <x v="116"/>
    <n v="1496"/>
  </r>
  <r>
    <x v="47"/>
    <x v="0"/>
    <n v="4"/>
    <n v="1"/>
    <x v="0"/>
    <n v="76.92307692307692"/>
    <d v="2015-08-30T00:00:00"/>
    <x v="197"/>
    <n v="1286"/>
  </r>
  <r>
    <x v="47"/>
    <x v="0"/>
    <n v="6"/>
    <n v="1"/>
    <x v="0"/>
    <n v="61.53846153846154"/>
    <d v="2015-08-30T00:00:00"/>
    <x v="65"/>
    <n v="595"/>
  </r>
  <r>
    <x v="47"/>
    <x v="0"/>
    <n v="6"/>
    <n v="1"/>
    <x v="0"/>
    <n v="61.53846153846154"/>
    <d v="2015-08-30T00:00:00"/>
    <x v="68"/>
    <n v="2008"/>
  </r>
  <r>
    <x v="47"/>
    <x v="0"/>
    <n v="12"/>
    <n v="1"/>
    <x v="0"/>
    <n v="15.384615384615387"/>
    <d v="2015-08-30T00:00:00"/>
    <x v="306"/>
    <n v="1900"/>
  </r>
  <r>
    <x v="47"/>
    <x v="0"/>
    <n v="13"/>
    <n v="1"/>
    <x v="0"/>
    <n v="7.6923076923076934"/>
    <d v="2015-08-30T00:00:00"/>
    <x v="159"/>
    <n v="1356"/>
  </r>
  <r>
    <x v="47"/>
    <x v="1"/>
    <n v="1"/>
    <n v="2"/>
    <x v="1"/>
    <m/>
    <d v="2015-08-30T00:00:00"/>
    <x v="0"/>
    <n v="0"/>
  </r>
  <r>
    <x v="47"/>
    <x v="2"/>
    <n v="1"/>
    <n v="3"/>
    <x v="2"/>
    <m/>
    <d v="2015-08-30T00:00:00"/>
    <x v="0"/>
    <n v="0"/>
  </r>
  <r>
    <x v="47"/>
    <x v="2"/>
    <n v="1"/>
    <n v="3"/>
    <x v="2"/>
    <n v="100.2"/>
    <d v="2015-08-30T00:00:00"/>
    <x v="328"/>
    <n v="1878"/>
  </r>
  <r>
    <x v="47"/>
    <x v="2"/>
    <n v="2"/>
    <n v="3"/>
    <x v="2"/>
    <n v="50"/>
    <d v="2015-08-30T00:00:00"/>
    <x v="338"/>
    <n v="1107"/>
  </r>
  <r>
    <x v="47"/>
    <x v="3"/>
    <n v="1"/>
    <n v="6"/>
    <x v="3"/>
    <m/>
    <d v="2015-08-30T00:00:00"/>
    <x v="0"/>
    <n v="0"/>
  </r>
  <r>
    <x v="47"/>
    <x v="4"/>
    <n v="1"/>
    <n v="10"/>
    <x v="4"/>
    <m/>
    <d v="2015-08-30T00:00:00"/>
    <x v="0"/>
    <n v="0"/>
  </r>
  <r>
    <x v="47"/>
    <x v="4"/>
    <n v="2"/>
    <n v="10"/>
    <x v="4"/>
    <n v="95"/>
    <d v="2015-08-30T00:00:00"/>
    <x v="174"/>
    <n v="1416"/>
  </r>
  <r>
    <x v="47"/>
    <x v="4"/>
    <n v="3"/>
    <n v="10"/>
    <x v="4"/>
    <n v="90"/>
    <d v="2015-08-30T00:00:00"/>
    <x v="85"/>
    <n v="1965"/>
  </r>
  <r>
    <x v="47"/>
    <x v="4"/>
    <n v="6"/>
    <n v="10"/>
    <x v="4"/>
    <n v="75"/>
    <d v="2015-08-30T00:00:00"/>
    <x v="126"/>
    <n v="1993"/>
  </r>
  <r>
    <x v="47"/>
    <x v="4"/>
    <n v="7"/>
    <n v="10"/>
    <x v="4"/>
    <n v="70"/>
    <d v="2015-08-30T00:00:00"/>
    <x v="82"/>
    <n v="1815"/>
  </r>
  <r>
    <x v="47"/>
    <x v="4"/>
    <n v="10"/>
    <n v="10"/>
    <x v="4"/>
    <n v="55"/>
    <d v="2015-08-30T00:00:00"/>
    <x v="87"/>
    <n v="2007"/>
  </r>
  <r>
    <x v="47"/>
    <x v="4"/>
    <n v="12"/>
    <n v="10"/>
    <x v="4"/>
    <n v="45"/>
    <d v="2015-08-30T00:00:00"/>
    <x v="135"/>
    <n v="2061"/>
  </r>
  <r>
    <x v="47"/>
    <x v="4"/>
    <n v="13"/>
    <n v="10"/>
    <x v="4"/>
    <n v="40"/>
    <d v="2015-08-30T00:00:00"/>
    <x v="49"/>
    <n v="1734"/>
  </r>
  <r>
    <x v="47"/>
    <x v="4"/>
    <n v="14"/>
    <n v="10"/>
    <x v="4"/>
    <n v="35"/>
    <d v="2015-08-30T00:00:00"/>
    <x v="339"/>
    <n v="1084"/>
  </r>
  <r>
    <x v="47"/>
    <x v="4"/>
    <n v="18"/>
    <n v="10"/>
    <x v="4"/>
    <n v="15"/>
    <d v="2015-08-30T00:00:00"/>
    <x v="270"/>
    <n v="1883"/>
  </r>
  <r>
    <x v="47"/>
    <x v="4"/>
    <n v="19"/>
    <n v="10"/>
    <x v="4"/>
    <n v="10"/>
    <d v="2015-08-30T00:00:00"/>
    <x v="121"/>
    <n v="1683"/>
  </r>
  <r>
    <x v="47"/>
    <x v="4"/>
    <n v="20"/>
    <n v="10"/>
    <x v="4"/>
    <n v="5"/>
    <d v="2015-08-30T00:00:00"/>
    <x v="250"/>
    <n v="1781"/>
  </r>
  <r>
    <x v="47"/>
    <x v="5"/>
    <n v="1"/>
    <n v="11"/>
    <x v="5"/>
    <m/>
    <d v="2015-08-30T00:00:00"/>
    <x v="0"/>
    <n v="0"/>
  </r>
  <r>
    <x v="47"/>
    <x v="5"/>
    <n v="1"/>
    <n v="11"/>
    <x v="5"/>
    <n v="101.6"/>
    <d v="2015-08-30T00:00:00"/>
    <x v="181"/>
    <n v="2000"/>
  </r>
  <r>
    <x v="47"/>
    <x v="5"/>
    <n v="2"/>
    <n v="11"/>
    <x v="5"/>
    <n v="93.75"/>
    <d v="2015-08-30T00:00:00"/>
    <x v="131"/>
    <n v="2031"/>
  </r>
  <r>
    <x v="47"/>
    <x v="5"/>
    <n v="5"/>
    <n v="11"/>
    <x v="5"/>
    <n v="75"/>
    <d v="2015-08-30T00:00:00"/>
    <x v="289"/>
    <n v="1380"/>
  </r>
  <r>
    <x v="47"/>
    <x v="5"/>
    <n v="7"/>
    <n v="11"/>
    <x v="5"/>
    <n v="62.5"/>
    <d v="2015-08-30T00:00:00"/>
    <x v="136"/>
    <n v="2068"/>
  </r>
  <r>
    <x v="47"/>
    <x v="5"/>
    <n v="9"/>
    <n v="11"/>
    <x v="5"/>
    <n v="50"/>
    <d v="2015-08-30T00:00:00"/>
    <x v="282"/>
    <n v="1927"/>
  </r>
  <r>
    <x v="47"/>
    <x v="5"/>
    <n v="15"/>
    <n v="11"/>
    <x v="5"/>
    <n v="12.5"/>
    <d v="2015-08-30T00:00:00"/>
    <x v="290"/>
    <n v="1521"/>
  </r>
  <r>
    <x v="47"/>
    <x v="5"/>
    <n v="16"/>
    <n v="11"/>
    <x v="5"/>
    <n v="0"/>
    <d v="2015-08-30T00:00:00"/>
    <x v="30"/>
    <n v="1940"/>
  </r>
  <r>
    <x v="47"/>
    <x v="6"/>
    <n v="1"/>
    <n v="12"/>
    <x v="6"/>
    <m/>
    <d v="2015-08-30T00:00:00"/>
    <x v="0"/>
    <n v="0"/>
  </r>
  <r>
    <x v="47"/>
    <x v="6"/>
    <n v="3"/>
    <n v="12"/>
    <x v="6"/>
    <n v="60"/>
    <d v="2015-08-30T00:00:00"/>
    <x v="101"/>
    <n v="2001"/>
  </r>
  <r>
    <x v="47"/>
    <x v="6"/>
    <n v="5"/>
    <n v="12"/>
    <x v="6"/>
    <n v="20"/>
    <d v="2015-08-30T00:00:00"/>
    <x v="213"/>
    <n v="846"/>
  </r>
  <r>
    <x v="47"/>
    <x v="7"/>
    <n v="1"/>
    <n v="13"/>
    <x v="7"/>
    <m/>
    <d v="2015-08-30T00:00:00"/>
    <x v="0"/>
    <n v="0"/>
  </r>
  <r>
    <x v="47"/>
    <x v="7"/>
    <n v="2"/>
    <n v="13"/>
    <x v="7"/>
    <n v="83.333333333333329"/>
    <d v="2015-08-30T00:00:00"/>
    <x v="112"/>
    <n v="979"/>
  </r>
  <r>
    <x v="47"/>
    <x v="7"/>
    <n v="3"/>
    <n v="13"/>
    <x v="7"/>
    <n v="66.666666666666657"/>
    <d v="2015-08-30T00:00:00"/>
    <x v="310"/>
    <n v="832"/>
  </r>
  <r>
    <x v="47"/>
    <x v="7"/>
    <n v="4"/>
    <n v="13"/>
    <x v="7"/>
    <n v="50"/>
    <d v="2015-08-30T00:00:00"/>
    <x v="353"/>
    <n v="628"/>
  </r>
  <r>
    <x v="47"/>
    <x v="7"/>
    <n v="5"/>
    <n v="13"/>
    <x v="7"/>
    <n v="33.333333333333329"/>
    <d v="2015-08-30T00:00:00"/>
    <x v="189"/>
    <n v="429"/>
  </r>
  <r>
    <x v="47"/>
    <x v="7"/>
    <n v="6"/>
    <n v="13"/>
    <x v="7"/>
    <n v="16.666666666666657"/>
    <d v="2015-08-30T00:00:00"/>
    <x v="103"/>
    <n v="1862"/>
  </r>
  <r>
    <x v="47"/>
    <x v="8"/>
    <n v="1"/>
    <n v="14"/>
    <x v="8"/>
    <m/>
    <d v="2015-08-30T00:00:00"/>
    <x v="0"/>
    <n v="0"/>
  </r>
  <r>
    <x v="47"/>
    <x v="8"/>
    <n v="1"/>
    <n v="14"/>
    <x v="8"/>
    <n v="100.5"/>
    <d v="2015-08-30T00:00:00"/>
    <x v="141"/>
    <n v="1780"/>
  </r>
  <r>
    <x v="47"/>
    <x v="8"/>
    <n v="2"/>
    <n v="14"/>
    <x v="8"/>
    <n v="80"/>
    <d v="2015-08-30T00:00:00"/>
    <x v="104"/>
    <n v="1515"/>
  </r>
  <r>
    <x v="47"/>
    <x v="8"/>
    <n v="2"/>
    <n v="14"/>
    <x v="8"/>
    <n v="80"/>
    <d v="2015-08-30T00:00:00"/>
    <x v="142"/>
    <n v="1816"/>
  </r>
  <r>
    <x v="47"/>
    <x v="8"/>
    <n v="4"/>
    <n v="14"/>
    <x v="8"/>
    <n v="40"/>
    <d v="2015-08-30T00:00:00"/>
    <x v="143"/>
    <n v="1328"/>
  </r>
  <r>
    <x v="47"/>
    <x v="9"/>
    <n v="1"/>
    <n v="17"/>
    <x v="9"/>
    <m/>
    <d v="2015-08-30T00:00:00"/>
    <x v="0"/>
    <n v="0"/>
  </r>
  <r>
    <x v="47"/>
    <x v="9"/>
    <n v="1"/>
    <n v="17"/>
    <x v="9"/>
    <n v="100.1"/>
    <d v="2015-08-30T00:00:00"/>
    <x v="145"/>
    <n v="1997"/>
  </r>
  <r>
    <x v="47"/>
    <x v="10"/>
    <n v="1"/>
    <n v="18"/>
    <x v="10"/>
    <m/>
    <d v="2015-08-30T00:00:00"/>
    <x v="0"/>
    <n v="0"/>
  </r>
  <r>
    <x v="47"/>
    <x v="11"/>
    <n v="1"/>
    <n v="22"/>
    <x v="11"/>
    <m/>
    <d v="2015-08-30T00:00:00"/>
    <x v="0"/>
    <n v="0"/>
  </r>
  <r>
    <x v="48"/>
    <x v="0"/>
    <n v="1"/>
    <n v="1"/>
    <x v="0"/>
    <m/>
    <d v="2015-08-30T00:00:00"/>
    <x v="0"/>
    <n v="0"/>
  </r>
  <r>
    <x v="48"/>
    <x v="0"/>
    <n v="1"/>
    <n v="1"/>
    <x v="0"/>
    <n v="100.9"/>
    <d v="2015-08-30T00:00:00"/>
    <x v="291"/>
    <n v="732"/>
  </r>
  <r>
    <x v="48"/>
    <x v="0"/>
    <n v="3"/>
    <n v="1"/>
    <x v="0"/>
    <n v="77.777777777777771"/>
    <d v="2015-08-30T00:00:00"/>
    <x v="74"/>
    <n v="1565"/>
  </r>
  <r>
    <x v="48"/>
    <x v="0"/>
    <n v="8"/>
    <n v="1"/>
    <x v="0"/>
    <n v="22.222222222222229"/>
    <d v="2015-08-30T00:00:00"/>
    <x v="110"/>
    <n v="1678"/>
  </r>
  <r>
    <x v="48"/>
    <x v="1"/>
    <n v="1"/>
    <n v="2"/>
    <x v="1"/>
    <m/>
    <d v="2015-08-30T00:00:00"/>
    <x v="0"/>
    <n v="0"/>
  </r>
  <r>
    <x v="48"/>
    <x v="2"/>
    <n v="1"/>
    <n v="3"/>
    <x v="2"/>
    <m/>
    <d v="2015-08-30T00:00:00"/>
    <x v="0"/>
    <n v="0"/>
  </r>
  <r>
    <x v="48"/>
    <x v="3"/>
    <n v="1"/>
    <n v="6"/>
    <x v="3"/>
    <m/>
    <d v="2015-08-30T00:00:00"/>
    <x v="0"/>
    <n v="0"/>
  </r>
  <r>
    <x v="48"/>
    <x v="3"/>
    <n v="1"/>
    <n v="6"/>
    <x v="3"/>
    <n v="100.1"/>
    <d v="2015-08-30T00:00:00"/>
    <x v="80"/>
    <n v="1867"/>
  </r>
  <r>
    <x v="48"/>
    <x v="4"/>
    <n v="1"/>
    <n v="10"/>
    <x v="4"/>
    <m/>
    <d v="2015-08-30T00:00:00"/>
    <x v="0"/>
    <n v="0"/>
  </r>
  <r>
    <x v="48"/>
    <x v="4"/>
    <n v="2"/>
    <n v="10"/>
    <x v="4"/>
    <n v="50"/>
    <d v="2015-08-30T00:00:00"/>
    <x v="156"/>
    <n v="2087"/>
  </r>
  <r>
    <x v="48"/>
    <x v="5"/>
    <n v="1"/>
    <n v="11"/>
    <x v="5"/>
    <m/>
    <d v="2015-08-30T00:00:00"/>
    <x v="0"/>
    <n v="0"/>
  </r>
  <r>
    <x v="48"/>
    <x v="5"/>
    <n v="1"/>
    <n v="11"/>
    <x v="5"/>
    <n v="101.4"/>
    <d v="2015-08-30T00:00:00"/>
    <x v="151"/>
    <n v="1133"/>
  </r>
  <r>
    <x v="48"/>
    <x v="5"/>
    <n v="6"/>
    <n v="11"/>
    <x v="5"/>
    <n v="64.285714285714278"/>
    <d v="2015-08-30T00:00:00"/>
    <x v="185"/>
    <n v="1803"/>
  </r>
  <r>
    <x v="48"/>
    <x v="6"/>
    <n v="1"/>
    <n v="12"/>
    <x v="6"/>
    <m/>
    <d v="2015-08-30T00:00:00"/>
    <x v="0"/>
    <n v="0"/>
  </r>
  <r>
    <x v="48"/>
    <x v="7"/>
    <n v="1"/>
    <n v="13"/>
    <x v="7"/>
    <m/>
    <d v="2015-08-30T00:00:00"/>
    <x v="0"/>
    <n v="0"/>
  </r>
  <r>
    <x v="48"/>
    <x v="8"/>
    <n v="1"/>
    <n v="14"/>
    <x v="8"/>
    <m/>
    <d v="2015-08-30T00:00:00"/>
    <x v="0"/>
    <n v="0"/>
  </r>
  <r>
    <x v="48"/>
    <x v="8"/>
    <n v="1"/>
    <n v="14"/>
    <x v="8"/>
    <n v="100.3"/>
    <d v="2015-08-30T00:00:00"/>
    <x v="352"/>
    <n v="9"/>
  </r>
  <r>
    <x v="48"/>
    <x v="8"/>
    <n v="2"/>
    <n v="14"/>
    <x v="8"/>
    <n v="66.666666666666657"/>
    <d v="2015-08-30T00:00:00"/>
    <x v="16"/>
    <n v="4"/>
  </r>
  <r>
    <x v="48"/>
    <x v="8"/>
    <n v="3"/>
    <n v="14"/>
    <x v="8"/>
    <n v="33.333333333333329"/>
    <d v="2015-08-30T00:00:00"/>
    <x v="354"/>
    <n v="369"/>
  </r>
  <r>
    <x v="48"/>
    <x v="9"/>
    <n v="1"/>
    <n v="17"/>
    <x v="9"/>
    <m/>
    <d v="2015-08-30T00:00:00"/>
    <x v="0"/>
    <n v="0"/>
  </r>
  <r>
    <x v="48"/>
    <x v="10"/>
    <n v="1"/>
    <n v="18"/>
    <x v="10"/>
    <m/>
    <d v="2015-08-30T00:00:00"/>
    <x v="0"/>
    <n v="0"/>
  </r>
  <r>
    <x v="48"/>
    <x v="11"/>
    <n v="1"/>
    <n v="22"/>
    <x v="11"/>
    <m/>
    <d v="2015-08-30T00:00:00"/>
    <x v="0"/>
    <n v="0"/>
  </r>
  <r>
    <x v="49"/>
    <x v="0"/>
    <n v="1"/>
    <n v="1"/>
    <x v="0"/>
    <m/>
    <d v="2015-09-05T00:00:00"/>
    <x v="0"/>
    <n v="0"/>
  </r>
  <r>
    <x v="49"/>
    <x v="0"/>
    <n v="5"/>
    <n v="1"/>
    <x v="0"/>
    <n v="50"/>
    <d v="2015-09-05T00:00:00"/>
    <x v="198"/>
    <n v="868"/>
  </r>
  <r>
    <x v="49"/>
    <x v="1"/>
    <n v="1"/>
    <n v="2"/>
    <x v="1"/>
    <m/>
    <d v="2015-09-05T00:00:00"/>
    <x v="0"/>
    <n v="0"/>
  </r>
  <r>
    <x v="49"/>
    <x v="2"/>
    <n v="1"/>
    <n v="3"/>
    <x v="2"/>
    <m/>
    <d v="2015-09-05T00:00:00"/>
    <x v="0"/>
    <n v="0"/>
  </r>
  <r>
    <x v="49"/>
    <x v="2"/>
    <n v="1"/>
    <n v="3"/>
    <x v="2"/>
    <n v="100.1"/>
    <d v="2015-09-05T00:00:00"/>
    <x v="201"/>
    <n v="1590"/>
  </r>
  <r>
    <x v="49"/>
    <x v="3"/>
    <n v="1"/>
    <n v="6"/>
    <x v="3"/>
    <m/>
    <d v="2015-09-05T00:00:00"/>
    <x v="0"/>
    <n v="0"/>
  </r>
  <r>
    <x v="49"/>
    <x v="3"/>
    <n v="1"/>
    <n v="6"/>
    <x v="3"/>
    <n v="100.2"/>
    <d v="2015-09-05T00:00:00"/>
    <x v="205"/>
    <n v="1198"/>
  </r>
  <r>
    <x v="49"/>
    <x v="3"/>
    <n v="2"/>
    <n v="6"/>
    <x v="3"/>
    <n v="50"/>
    <d v="2015-09-05T00:00:00"/>
    <x v="206"/>
    <n v="957"/>
  </r>
  <r>
    <x v="49"/>
    <x v="4"/>
    <n v="1"/>
    <n v="10"/>
    <x v="4"/>
    <m/>
    <d v="2015-09-05T00:00:00"/>
    <x v="0"/>
    <n v="0"/>
  </r>
  <r>
    <x v="49"/>
    <x v="4"/>
    <n v="1"/>
    <n v="10"/>
    <x v="4"/>
    <n v="101.3"/>
    <d v="2015-09-05T00:00:00"/>
    <x v="18"/>
    <n v="1814"/>
  </r>
  <r>
    <x v="49"/>
    <x v="4"/>
    <n v="3"/>
    <n v="10"/>
    <x v="4"/>
    <n v="84.615384615384613"/>
    <d v="2015-09-05T00:00:00"/>
    <x v="20"/>
    <n v="2025"/>
  </r>
  <r>
    <x v="49"/>
    <x v="4"/>
    <n v="4"/>
    <n v="10"/>
    <x v="4"/>
    <n v="76.92307692307692"/>
    <d v="2015-09-05T00:00:00"/>
    <x v="176"/>
    <n v="1345"/>
  </r>
  <r>
    <x v="49"/>
    <x v="4"/>
    <n v="7"/>
    <n v="10"/>
    <x v="4"/>
    <n v="53.846153846153847"/>
    <d v="2015-09-05T00:00:00"/>
    <x v="47"/>
    <n v="2002"/>
  </r>
  <r>
    <x v="49"/>
    <x v="4"/>
    <n v="13"/>
    <n v="10"/>
    <x v="4"/>
    <n v="7.6923076923076934"/>
    <d v="2015-09-05T00:00:00"/>
    <x v="49"/>
    <n v="1734"/>
  </r>
  <r>
    <x v="49"/>
    <x v="5"/>
    <n v="1"/>
    <n v="11"/>
    <x v="5"/>
    <m/>
    <d v="2015-09-05T00:00:00"/>
    <x v="0"/>
    <n v="0"/>
  </r>
  <r>
    <x v="49"/>
    <x v="5"/>
    <n v="2"/>
    <n v="11"/>
    <x v="5"/>
    <n v="96.296296296296291"/>
    <d v="2015-09-05T00:00:00"/>
    <x v="58"/>
    <n v="2082"/>
  </r>
  <r>
    <x v="49"/>
    <x v="5"/>
    <n v="3"/>
    <n v="11"/>
    <x v="5"/>
    <n v="92.592592592592595"/>
    <d v="2015-09-05T00:00:00"/>
    <x v="208"/>
    <n v="2043"/>
  </r>
  <r>
    <x v="49"/>
    <x v="5"/>
    <n v="4"/>
    <n v="11"/>
    <x v="5"/>
    <n v="88.888888888888886"/>
    <d v="2015-09-05T00:00:00"/>
    <x v="152"/>
    <n v="1733"/>
  </r>
  <r>
    <x v="49"/>
    <x v="5"/>
    <n v="4"/>
    <n v="11"/>
    <x v="5"/>
    <n v="88.888888888888886"/>
    <d v="2015-09-05T00:00:00"/>
    <x v="52"/>
    <n v="2089"/>
  </r>
  <r>
    <x v="49"/>
    <x v="5"/>
    <n v="4"/>
    <n v="11"/>
    <x v="5"/>
    <n v="88.888888888888886"/>
    <d v="2015-09-05T00:00:00"/>
    <x v="316"/>
    <n v="2122"/>
  </r>
  <r>
    <x v="49"/>
    <x v="5"/>
    <n v="10"/>
    <n v="11"/>
    <x v="5"/>
    <n v="66.666666666666657"/>
    <d v="2015-09-05T00:00:00"/>
    <x v="154"/>
    <n v="1966"/>
  </r>
  <r>
    <x v="49"/>
    <x v="5"/>
    <n v="12"/>
    <n v="11"/>
    <x v="5"/>
    <n v="59.25925925925926"/>
    <d v="2015-09-05T00:00:00"/>
    <x v="282"/>
    <n v="1927"/>
  </r>
  <r>
    <x v="49"/>
    <x v="5"/>
    <n v="15"/>
    <n v="11"/>
    <x v="5"/>
    <n v="48.148148148148145"/>
    <d v="2015-09-05T00:00:00"/>
    <x v="210"/>
    <n v="1918"/>
  </r>
  <r>
    <x v="49"/>
    <x v="5"/>
    <n v="20"/>
    <n v="11"/>
    <x v="5"/>
    <n v="29.629629629629633"/>
    <d v="2015-09-05T00:00:00"/>
    <x v="50"/>
    <n v="1957"/>
  </r>
  <r>
    <x v="49"/>
    <x v="5"/>
    <n v="21"/>
    <n v="11"/>
    <x v="5"/>
    <n v="25.925925925925924"/>
    <d v="2015-09-05T00:00:00"/>
    <x v="186"/>
    <n v="1761"/>
  </r>
  <r>
    <x v="49"/>
    <x v="5"/>
    <n v="27"/>
    <n v="11"/>
    <x v="5"/>
    <n v="3.7037037037037095"/>
    <d v="2015-09-05T00:00:00"/>
    <x v="51"/>
    <n v="1771"/>
  </r>
  <r>
    <x v="49"/>
    <x v="6"/>
    <n v="1"/>
    <n v="12"/>
    <x v="6"/>
    <m/>
    <d v="2015-09-05T00:00:00"/>
    <x v="0"/>
    <n v="0"/>
  </r>
  <r>
    <x v="49"/>
    <x v="7"/>
    <n v="1"/>
    <n v="13"/>
    <x v="7"/>
    <m/>
    <d v="2015-09-05T00:00:00"/>
    <x v="0"/>
    <n v="0"/>
  </r>
  <r>
    <x v="49"/>
    <x v="7"/>
    <n v="1"/>
    <n v="13"/>
    <x v="7"/>
    <n v="100.9"/>
    <d v="2015-09-05T00:00:00"/>
    <x v="139"/>
    <n v="1322"/>
  </r>
  <r>
    <x v="49"/>
    <x v="7"/>
    <n v="2"/>
    <n v="13"/>
    <x v="7"/>
    <n v="88.888888888888886"/>
    <d v="2015-09-05T00:00:00"/>
    <x v="214"/>
    <n v="1494"/>
  </r>
  <r>
    <x v="49"/>
    <x v="7"/>
    <n v="5"/>
    <n v="13"/>
    <x v="7"/>
    <n v="55.555555555555557"/>
    <d v="2015-09-05T00:00:00"/>
    <x v="37"/>
    <n v="1417"/>
  </r>
  <r>
    <x v="49"/>
    <x v="7"/>
    <n v="9"/>
    <n v="13"/>
    <x v="7"/>
    <n v="11.111111111111114"/>
    <d v="2015-09-05T00:00:00"/>
    <x v="166"/>
    <n v="1737"/>
  </r>
  <r>
    <x v="49"/>
    <x v="8"/>
    <n v="1"/>
    <n v="14"/>
    <x v="8"/>
    <m/>
    <d v="2015-09-05T00:00:00"/>
    <x v="0"/>
    <n v="0"/>
  </r>
  <r>
    <x v="49"/>
    <x v="8"/>
    <n v="1"/>
    <n v="14"/>
    <x v="8"/>
    <n v="100.4"/>
    <d v="2015-09-05T00:00:00"/>
    <x v="192"/>
    <n v="766"/>
  </r>
  <r>
    <x v="49"/>
    <x v="8"/>
    <n v="2"/>
    <n v="14"/>
    <x v="8"/>
    <n v="75"/>
    <d v="2015-09-05T00:00:00"/>
    <x v="16"/>
    <n v="4"/>
  </r>
  <r>
    <x v="49"/>
    <x v="8"/>
    <n v="4"/>
    <n v="14"/>
    <x v="8"/>
    <n v="25"/>
    <d v="2015-09-05T00:00:00"/>
    <x v="355"/>
    <n v="815"/>
  </r>
  <r>
    <x v="49"/>
    <x v="9"/>
    <n v="1"/>
    <n v="17"/>
    <x v="9"/>
    <m/>
    <d v="2015-09-05T00:00:00"/>
    <x v="0"/>
    <n v="0"/>
  </r>
  <r>
    <x v="49"/>
    <x v="10"/>
    <n v="1"/>
    <n v="18"/>
    <x v="10"/>
    <m/>
    <d v="2015-09-05T00:00:00"/>
    <x v="0"/>
    <n v="0"/>
  </r>
  <r>
    <x v="49"/>
    <x v="15"/>
    <n v="1"/>
    <n v="19"/>
    <x v="15"/>
    <n v="100.3"/>
    <d v="2015-09-05T00:00:00"/>
    <x v="196"/>
    <n v="2006"/>
  </r>
  <r>
    <x v="49"/>
    <x v="11"/>
    <n v="1"/>
    <n v="22"/>
    <x v="11"/>
    <m/>
    <d v="2015-09-05T00:00:00"/>
    <x v="0"/>
    <n v="0"/>
  </r>
  <r>
    <x v="50"/>
    <x v="0"/>
    <n v="1"/>
    <n v="1"/>
    <x v="0"/>
    <m/>
    <d v="2015-09-12T00:00:00"/>
    <x v="0"/>
    <n v="0"/>
  </r>
  <r>
    <x v="50"/>
    <x v="0"/>
    <n v="2"/>
    <n v="1"/>
    <x v="0"/>
    <n v="92.307692307692307"/>
    <d v="2015-09-12T00:00:00"/>
    <x v="108"/>
    <n v="1726"/>
  </r>
  <r>
    <x v="50"/>
    <x v="0"/>
    <n v="3"/>
    <n v="1"/>
    <x v="0"/>
    <n v="84.615384615384613"/>
    <d v="2015-09-12T00:00:00"/>
    <x v="64"/>
    <n v="248"/>
  </r>
  <r>
    <x v="50"/>
    <x v="0"/>
    <n v="3"/>
    <n v="1"/>
    <x v="0"/>
    <n v="84.615384615384613"/>
    <d v="2015-09-12T00:00:00"/>
    <x v="75"/>
    <n v="934"/>
  </r>
  <r>
    <x v="50"/>
    <x v="0"/>
    <n v="5"/>
    <n v="1"/>
    <x v="0"/>
    <n v="69.230769230769226"/>
    <d v="2015-09-12T00:00:00"/>
    <x v="197"/>
    <n v="1286"/>
  </r>
  <r>
    <x v="50"/>
    <x v="0"/>
    <n v="6"/>
    <n v="1"/>
    <x v="0"/>
    <n v="61.53846153846154"/>
    <d v="2015-09-12T00:00:00"/>
    <x v="167"/>
    <n v="1598"/>
  </r>
  <r>
    <x v="50"/>
    <x v="0"/>
    <n v="8"/>
    <n v="1"/>
    <x v="0"/>
    <n v="46.153846153846153"/>
    <d v="2015-09-12T00:00:00"/>
    <x v="356"/>
    <n v="831"/>
  </r>
  <r>
    <x v="50"/>
    <x v="0"/>
    <n v="9"/>
    <n v="1"/>
    <x v="0"/>
    <n v="38.46153846153846"/>
    <d v="2015-09-12T00:00:00"/>
    <x v="218"/>
    <n v="865"/>
  </r>
  <r>
    <x v="50"/>
    <x v="0"/>
    <n v="10"/>
    <n v="1"/>
    <x v="0"/>
    <n v="30.769230769230774"/>
    <d v="2015-09-12T00:00:00"/>
    <x v="69"/>
    <n v="1632"/>
  </r>
  <r>
    <x v="50"/>
    <x v="0"/>
    <n v="10"/>
    <n v="1"/>
    <x v="0"/>
    <n v="30.769230769230774"/>
    <d v="2015-09-12T00:00:00"/>
    <x v="326"/>
    <n v="2037"/>
  </r>
  <r>
    <x v="50"/>
    <x v="0"/>
    <n v="12"/>
    <n v="1"/>
    <x v="0"/>
    <n v="15.384615384615387"/>
    <d v="2015-09-12T00:00:00"/>
    <x v="74"/>
    <n v="1565"/>
  </r>
  <r>
    <x v="50"/>
    <x v="0"/>
    <n v="12"/>
    <n v="1"/>
    <x v="0"/>
    <n v="15.384615384615387"/>
    <d v="2015-09-12T00:00:00"/>
    <x v="148"/>
    <n v="1743"/>
  </r>
  <r>
    <x v="50"/>
    <x v="1"/>
    <n v="1"/>
    <n v="2"/>
    <x v="1"/>
    <m/>
    <d v="2015-09-12T00:00:00"/>
    <x v="0"/>
    <n v="0"/>
  </r>
  <r>
    <x v="50"/>
    <x v="1"/>
    <n v="1"/>
    <n v="2"/>
    <x v="1"/>
    <n v="101.2"/>
    <d v="2015-09-12T00:00:00"/>
    <x v="65"/>
    <n v="595"/>
  </r>
  <r>
    <x v="50"/>
    <x v="1"/>
    <n v="2"/>
    <n v="2"/>
    <x v="1"/>
    <n v="91.666666666666671"/>
    <d v="2015-09-12T00:00:00"/>
    <x v="308"/>
    <n v="1157"/>
  </r>
  <r>
    <x v="50"/>
    <x v="1"/>
    <n v="3"/>
    <n v="2"/>
    <x v="1"/>
    <n v="83.333333333333329"/>
    <d v="2015-09-12T00:00:00"/>
    <x v="79"/>
    <n v="1534"/>
  </r>
  <r>
    <x v="50"/>
    <x v="1"/>
    <n v="5"/>
    <n v="2"/>
    <x v="1"/>
    <n v="66.666666666666657"/>
    <d v="2015-09-12T00:00:00"/>
    <x v="307"/>
    <n v="1354"/>
  </r>
  <r>
    <x v="50"/>
    <x v="1"/>
    <n v="6"/>
    <n v="2"/>
    <x v="1"/>
    <n v="58.333333333333329"/>
    <d v="2015-09-12T00:00:00"/>
    <x v="199"/>
    <n v="153"/>
  </r>
  <r>
    <x v="50"/>
    <x v="1"/>
    <n v="7"/>
    <n v="2"/>
    <x v="1"/>
    <n v="50"/>
    <d v="2015-09-12T00:00:00"/>
    <x v="171"/>
    <n v="747"/>
  </r>
  <r>
    <x v="50"/>
    <x v="1"/>
    <n v="8"/>
    <n v="2"/>
    <x v="1"/>
    <n v="41.666666666666664"/>
    <d v="2015-09-12T00:00:00"/>
    <x v="111"/>
    <n v="520"/>
  </r>
  <r>
    <x v="50"/>
    <x v="1"/>
    <n v="8"/>
    <n v="2"/>
    <x v="1"/>
    <n v="41.666666666666664"/>
    <d v="2015-09-12T00:00:00"/>
    <x v="77"/>
    <n v="723"/>
  </r>
  <r>
    <x v="50"/>
    <x v="1"/>
    <n v="10"/>
    <n v="2"/>
    <x v="1"/>
    <n v="25"/>
    <d v="2015-09-12T00:00:00"/>
    <x v="357"/>
    <n v="782"/>
  </r>
  <r>
    <x v="50"/>
    <x v="1"/>
    <n v="11"/>
    <n v="2"/>
    <x v="1"/>
    <n v="16.666666666666657"/>
    <d v="2015-09-12T00:00:00"/>
    <x v="172"/>
    <n v="1411"/>
  </r>
  <r>
    <x v="50"/>
    <x v="1"/>
    <n v="12"/>
    <n v="2"/>
    <x v="1"/>
    <n v="8.3333333333333286"/>
    <d v="2015-09-12T00:00:00"/>
    <x v="353"/>
    <n v="628"/>
  </r>
  <r>
    <x v="50"/>
    <x v="2"/>
    <n v="1"/>
    <n v="3"/>
    <x v="2"/>
    <m/>
    <d v="2015-09-12T00:00:00"/>
    <x v="0"/>
    <n v="0"/>
  </r>
  <r>
    <x v="50"/>
    <x v="2"/>
    <n v="3"/>
    <n v="3"/>
    <x v="2"/>
    <n v="33.333333333333329"/>
    <d v="2015-09-12T00:00:00"/>
    <x v="16"/>
    <n v="4"/>
  </r>
  <r>
    <x v="50"/>
    <x v="3"/>
    <n v="1"/>
    <n v="6"/>
    <x v="3"/>
    <m/>
    <d v="2015-09-12T00:00:00"/>
    <x v="0"/>
    <n v="0"/>
  </r>
  <r>
    <x v="50"/>
    <x v="3"/>
    <n v="1"/>
    <n v="6"/>
    <x v="3"/>
    <n v="100.4"/>
    <d v="2015-09-12T00:00:00"/>
    <x v="238"/>
    <n v="1670"/>
  </r>
  <r>
    <x v="50"/>
    <x v="3"/>
    <n v="2"/>
    <n v="6"/>
    <x v="3"/>
    <n v="75"/>
    <d v="2015-09-12T00:00:00"/>
    <x v="80"/>
    <n v="1867"/>
  </r>
  <r>
    <x v="50"/>
    <x v="3"/>
    <n v="3"/>
    <n v="6"/>
    <x v="3"/>
    <n v="50"/>
    <d v="2015-09-12T00:00:00"/>
    <x v="205"/>
    <n v="1198"/>
  </r>
  <r>
    <x v="50"/>
    <x v="4"/>
    <n v="1"/>
    <n v="10"/>
    <x v="4"/>
    <m/>
    <d v="2015-09-12T00:00:00"/>
    <x v="0"/>
    <n v="0"/>
  </r>
  <r>
    <x v="50"/>
    <x v="4"/>
    <n v="2"/>
    <n v="10"/>
    <x v="4"/>
    <n v="96.296296296296291"/>
    <d v="2015-09-12T00:00:00"/>
    <x v="82"/>
    <n v="1815"/>
  </r>
  <r>
    <x v="50"/>
    <x v="4"/>
    <n v="4"/>
    <n v="10"/>
    <x v="4"/>
    <n v="88.888888888888886"/>
    <d v="2015-09-12T00:00:00"/>
    <x v="174"/>
    <n v="1416"/>
  </r>
  <r>
    <x v="50"/>
    <x v="4"/>
    <n v="4"/>
    <n v="10"/>
    <x v="4"/>
    <n v="88.888888888888886"/>
    <d v="2015-09-12T00:00:00"/>
    <x v="117"/>
    <n v="1984"/>
  </r>
  <r>
    <x v="50"/>
    <x v="4"/>
    <n v="7"/>
    <n v="10"/>
    <x v="4"/>
    <n v="77.777777777777771"/>
    <d v="2015-09-12T00:00:00"/>
    <x v="83"/>
    <n v="2055"/>
  </r>
  <r>
    <x v="50"/>
    <x v="4"/>
    <n v="8"/>
    <n v="10"/>
    <x v="4"/>
    <n v="74.074074074074076"/>
    <d v="2015-09-12T00:00:00"/>
    <x v="44"/>
    <n v="1885"/>
  </r>
  <r>
    <x v="50"/>
    <x v="4"/>
    <n v="8"/>
    <n v="10"/>
    <x v="4"/>
    <n v="74.074074074074076"/>
    <d v="2015-09-12T00:00:00"/>
    <x v="120"/>
    <n v="1919"/>
  </r>
  <r>
    <x v="50"/>
    <x v="4"/>
    <n v="10"/>
    <n v="10"/>
    <x v="4"/>
    <n v="66.666666666666657"/>
    <d v="2015-09-12T00:00:00"/>
    <x v="122"/>
    <n v="1114"/>
  </r>
  <r>
    <x v="50"/>
    <x v="4"/>
    <n v="11"/>
    <n v="10"/>
    <x v="4"/>
    <n v="62.962962962962962"/>
    <d v="2015-09-12T00:00:00"/>
    <x v="115"/>
    <n v="1756"/>
  </r>
  <r>
    <x v="50"/>
    <x v="4"/>
    <n v="12"/>
    <n v="10"/>
    <x v="4"/>
    <n v="59.25925925925926"/>
    <d v="2015-09-12T00:00:00"/>
    <x v="287"/>
    <n v="1645"/>
  </r>
  <r>
    <x v="50"/>
    <x v="4"/>
    <n v="15"/>
    <n v="10"/>
    <x v="4"/>
    <n v="48.148148148148145"/>
    <d v="2015-09-12T00:00:00"/>
    <x v="110"/>
    <n v="1678"/>
  </r>
  <r>
    <x v="50"/>
    <x v="4"/>
    <n v="17"/>
    <n v="10"/>
    <x v="4"/>
    <n v="40.74074074074074"/>
    <d v="2015-09-12T00:00:00"/>
    <x v="84"/>
    <n v="1624"/>
  </r>
  <r>
    <x v="50"/>
    <x v="4"/>
    <n v="19"/>
    <n v="10"/>
    <x v="4"/>
    <n v="33.333333333333329"/>
    <d v="2015-09-12T00:00:00"/>
    <x v="309"/>
    <n v="2067"/>
  </r>
  <r>
    <x v="50"/>
    <x v="4"/>
    <n v="26"/>
    <n v="10"/>
    <x v="4"/>
    <n v="7.4074074074074048"/>
    <d v="2015-09-12T00:00:00"/>
    <x v="358"/>
    <n v="1481"/>
  </r>
  <r>
    <x v="50"/>
    <x v="5"/>
    <n v="1"/>
    <n v="11"/>
    <x v="5"/>
    <m/>
    <d v="2015-09-12T00:00:00"/>
    <x v="0"/>
    <n v="0"/>
  </r>
  <r>
    <x v="50"/>
    <x v="5"/>
    <n v="1"/>
    <n v="11"/>
    <x v="5"/>
    <n v="101.3"/>
    <d v="2015-09-12T00:00:00"/>
    <x v="131"/>
    <n v="2031"/>
  </r>
  <r>
    <x v="50"/>
    <x v="5"/>
    <n v="3"/>
    <n v="11"/>
    <x v="5"/>
    <n v="84.615384615384613"/>
    <d v="2015-09-12T00:00:00"/>
    <x v="123"/>
    <n v="1764"/>
  </r>
  <r>
    <x v="50"/>
    <x v="5"/>
    <n v="4"/>
    <n v="11"/>
    <x v="5"/>
    <n v="76.92307692307692"/>
    <d v="2015-09-12T00:00:00"/>
    <x v="235"/>
    <n v="1995"/>
  </r>
  <r>
    <x v="50"/>
    <x v="5"/>
    <n v="8"/>
    <n v="11"/>
    <x v="5"/>
    <n v="46.153846153846153"/>
    <d v="2015-09-12T00:00:00"/>
    <x v="54"/>
    <n v="1061"/>
  </r>
  <r>
    <x v="50"/>
    <x v="5"/>
    <n v="8"/>
    <n v="11"/>
    <x v="5"/>
    <n v="46.153846153846153"/>
    <d v="2015-09-12T00:00:00"/>
    <x v="359"/>
    <n v="1344"/>
  </r>
  <r>
    <x v="50"/>
    <x v="5"/>
    <n v="11"/>
    <n v="11"/>
    <x v="5"/>
    <n v="23.07692307692308"/>
    <d v="2015-09-12T00:00:00"/>
    <x v="128"/>
    <n v="1962"/>
  </r>
  <r>
    <x v="50"/>
    <x v="6"/>
    <n v="1"/>
    <n v="12"/>
    <x v="6"/>
    <m/>
    <d v="2015-09-12T00:00:00"/>
    <x v="0"/>
    <n v="0"/>
  </r>
  <r>
    <x v="50"/>
    <x v="7"/>
    <n v="1"/>
    <n v="13"/>
    <x v="7"/>
    <m/>
    <d v="2015-09-12T00:00:00"/>
    <x v="0"/>
    <n v="0"/>
  </r>
  <r>
    <x v="50"/>
    <x v="7"/>
    <n v="1"/>
    <n v="13"/>
    <x v="7"/>
    <n v="100.9"/>
    <d v="2015-09-12T00:00:00"/>
    <x v="189"/>
    <n v="429"/>
  </r>
  <r>
    <x v="50"/>
    <x v="7"/>
    <n v="2"/>
    <n v="13"/>
    <x v="7"/>
    <n v="88.888888888888886"/>
    <d v="2015-09-12T00:00:00"/>
    <x v="139"/>
    <n v="1322"/>
  </r>
  <r>
    <x v="50"/>
    <x v="7"/>
    <n v="3"/>
    <n v="13"/>
    <x v="7"/>
    <n v="77.777777777777771"/>
    <d v="2015-09-12T00:00:00"/>
    <x v="360"/>
    <n v="756"/>
  </r>
  <r>
    <x v="50"/>
    <x v="7"/>
    <n v="4"/>
    <n v="13"/>
    <x v="7"/>
    <n v="66.666666666666671"/>
    <d v="2015-09-12T00:00:00"/>
    <x v="361"/>
    <n v="755"/>
  </r>
  <r>
    <x v="50"/>
    <x v="7"/>
    <n v="5"/>
    <n v="13"/>
    <x v="7"/>
    <n v="55.555555555555557"/>
    <d v="2015-09-12T00:00:00"/>
    <x v="112"/>
    <n v="979"/>
  </r>
  <r>
    <x v="50"/>
    <x v="7"/>
    <n v="6"/>
    <n v="13"/>
    <x v="7"/>
    <n v="44.444444444444443"/>
    <d v="2015-09-12T00:00:00"/>
    <x v="318"/>
    <n v="1164"/>
  </r>
  <r>
    <x v="50"/>
    <x v="7"/>
    <n v="7"/>
    <n v="13"/>
    <x v="7"/>
    <n v="33.333333333333343"/>
    <d v="2015-09-12T00:00:00"/>
    <x v="335"/>
    <n v="908"/>
  </r>
  <r>
    <x v="50"/>
    <x v="7"/>
    <n v="9"/>
    <n v="13"/>
    <x v="7"/>
    <n v="11.111111111111114"/>
    <d v="2015-09-12T00:00:00"/>
    <x v="140"/>
    <n v="670"/>
  </r>
  <r>
    <x v="50"/>
    <x v="8"/>
    <n v="1"/>
    <n v="14"/>
    <x v="8"/>
    <m/>
    <d v="2015-09-12T00:00:00"/>
    <x v="0"/>
    <n v="0"/>
  </r>
  <r>
    <x v="50"/>
    <x v="8"/>
    <n v="1"/>
    <n v="14"/>
    <x v="8"/>
    <n v="100.9"/>
    <d v="2015-09-12T00:00:00"/>
    <x v="141"/>
    <n v="1780"/>
  </r>
  <r>
    <x v="50"/>
    <x v="8"/>
    <n v="2"/>
    <n v="14"/>
    <x v="8"/>
    <n v="88.888888888888886"/>
    <d v="2015-09-12T00:00:00"/>
    <x v="143"/>
    <n v="1328"/>
  </r>
  <r>
    <x v="50"/>
    <x v="8"/>
    <n v="3"/>
    <n v="14"/>
    <x v="8"/>
    <n v="77.777777777777771"/>
    <d v="2015-09-12T00:00:00"/>
    <x v="104"/>
    <n v="1515"/>
  </r>
  <r>
    <x v="50"/>
    <x v="8"/>
    <n v="4"/>
    <n v="14"/>
    <x v="8"/>
    <n v="66.666666666666671"/>
    <d v="2015-09-12T00:00:00"/>
    <x v="142"/>
    <n v="1816"/>
  </r>
  <r>
    <x v="50"/>
    <x v="8"/>
    <n v="8"/>
    <n v="14"/>
    <x v="8"/>
    <n v="22.222222222222229"/>
    <d v="2015-09-12T00:00:00"/>
    <x v="301"/>
    <n v="1475"/>
  </r>
  <r>
    <x v="50"/>
    <x v="9"/>
    <n v="1"/>
    <n v="17"/>
    <x v="9"/>
    <m/>
    <d v="2015-09-12T00:00:00"/>
    <x v="0"/>
    <n v="0"/>
  </r>
  <r>
    <x v="50"/>
    <x v="9"/>
    <n v="1"/>
    <n v="17"/>
    <x v="9"/>
    <n v="100.1"/>
    <d v="2015-09-12T00:00:00"/>
    <x v="144"/>
    <n v="1870"/>
  </r>
  <r>
    <x v="50"/>
    <x v="10"/>
    <n v="1"/>
    <n v="18"/>
    <x v="10"/>
    <m/>
    <d v="2015-09-12T00:00:00"/>
    <x v="0"/>
    <n v="0"/>
  </r>
  <r>
    <x v="50"/>
    <x v="10"/>
    <n v="1"/>
    <n v="18"/>
    <x v="10"/>
    <n v="100.1"/>
    <d v="2015-09-12T00:00:00"/>
    <x v="147"/>
    <n v="1903"/>
  </r>
  <r>
    <x v="50"/>
    <x v="11"/>
    <n v="1"/>
    <n v="22"/>
    <x v="11"/>
    <m/>
    <d v="2015-09-12T00:00:00"/>
    <x v="0"/>
    <n v="0"/>
  </r>
  <r>
    <x v="51"/>
    <x v="0"/>
    <n v="1"/>
    <n v="1"/>
    <x v="0"/>
    <m/>
    <d v="2015-09-12T00:00:00"/>
    <x v="0"/>
    <n v="0"/>
  </r>
  <r>
    <x v="51"/>
    <x v="0"/>
    <n v="2"/>
    <n v="1"/>
    <x v="0"/>
    <n v="87.5"/>
    <d v="2015-09-12T00:00:00"/>
    <x v="267"/>
    <n v="1329"/>
  </r>
  <r>
    <x v="51"/>
    <x v="0"/>
    <n v="2"/>
    <n v="1"/>
    <x v="0"/>
    <n v="87.5"/>
    <d v="2015-09-12T00:00:00"/>
    <x v="257"/>
    <n v="2107"/>
  </r>
  <r>
    <x v="51"/>
    <x v="0"/>
    <n v="4"/>
    <n v="1"/>
    <x v="0"/>
    <n v="62.5"/>
    <d v="2015-09-12T00:00:00"/>
    <x v="67"/>
    <n v="2047"/>
  </r>
  <r>
    <x v="51"/>
    <x v="0"/>
    <n v="4"/>
    <n v="1"/>
    <x v="0"/>
    <n v="62.5"/>
    <d v="2015-09-12T00:00:00"/>
    <x v="362"/>
    <n v="2113"/>
  </r>
  <r>
    <x v="51"/>
    <x v="0"/>
    <n v="8"/>
    <n v="1"/>
    <x v="0"/>
    <n v="12.5"/>
    <d v="2015-09-12T00:00:00"/>
    <x v="258"/>
    <n v="901"/>
  </r>
  <r>
    <x v="51"/>
    <x v="1"/>
    <n v="1"/>
    <n v="2"/>
    <x v="1"/>
    <m/>
    <d v="2015-09-12T00:00:00"/>
    <x v="0"/>
    <n v="0"/>
  </r>
  <r>
    <x v="51"/>
    <x v="1"/>
    <n v="1"/>
    <n v="2"/>
    <x v="1"/>
    <n v="100.2"/>
    <d v="2015-09-12T00:00:00"/>
    <x v="262"/>
    <n v="810"/>
  </r>
  <r>
    <x v="51"/>
    <x v="1"/>
    <n v="2"/>
    <n v="2"/>
    <x v="1"/>
    <n v="50"/>
    <d v="2015-09-12T00:00:00"/>
    <x v="263"/>
    <n v="995"/>
  </r>
  <r>
    <x v="51"/>
    <x v="2"/>
    <n v="1"/>
    <n v="3"/>
    <x v="2"/>
    <m/>
    <d v="2015-09-12T00:00:00"/>
    <x v="0"/>
    <n v="0"/>
  </r>
  <r>
    <x v="51"/>
    <x v="2"/>
    <n v="1"/>
    <n v="3"/>
    <x v="2"/>
    <n v="100.3"/>
    <d v="2015-09-12T00:00:00"/>
    <x v="338"/>
    <n v="1107"/>
  </r>
  <r>
    <x v="51"/>
    <x v="2"/>
    <n v="2"/>
    <n v="3"/>
    <x v="2"/>
    <n v="66.666666666666657"/>
    <d v="2015-09-12T00:00:00"/>
    <x v="264"/>
    <n v="2081"/>
  </r>
  <r>
    <x v="51"/>
    <x v="3"/>
    <n v="1"/>
    <n v="6"/>
    <x v="3"/>
    <m/>
    <d v="2015-09-12T00:00:00"/>
    <x v="0"/>
    <n v="0"/>
  </r>
  <r>
    <x v="51"/>
    <x v="4"/>
    <n v="1"/>
    <n v="10"/>
    <x v="4"/>
    <m/>
    <d v="2015-09-12T00:00:00"/>
    <x v="0"/>
    <n v="0"/>
  </r>
  <r>
    <x v="51"/>
    <x v="4"/>
    <n v="9"/>
    <n v="10"/>
    <x v="4"/>
    <n v="33.333333333333329"/>
    <d v="2015-09-12T00:00:00"/>
    <x v="363"/>
    <n v="2103"/>
  </r>
  <r>
    <x v="51"/>
    <x v="4"/>
    <n v="11"/>
    <n v="10"/>
    <x v="4"/>
    <n v="16.666666666666657"/>
    <d v="2015-09-12T00:00:00"/>
    <x v="90"/>
    <n v="2120"/>
  </r>
  <r>
    <x v="51"/>
    <x v="5"/>
    <n v="1"/>
    <n v="11"/>
    <x v="5"/>
    <m/>
    <d v="2015-09-12T00:00:00"/>
    <x v="0"/>
    <n v="0"/>
  </r>
  <r>
    <x v="51"/>
    <x v="5"/>
    <n v="1"/>
    <n v="11"/>
    <x v="5"/>
    <n v="101.9"/>
    <d v="2015-09-12T00:00:00"/>
    <x v="281"/>
    <n v="2114"/>
  </r>
  <r>
    <x v="51"/>
    <x v="5"/>
    <n v="3"/>
    <n v="11"/>
    <x v="5"/>
    <n v="89.474000000000004"/>
    <d v="2015-09-12T00:00:00"/>
    <x v="151"/>
    <n v="1133"/>
  </r>
  <r>
    <x v="51"/>
    <x v="5"/>
    <n v="4"/>
    <n v="11"/>
    <x v="5"/>
    <n v="84.210999999999999"/>
    <d v="2015-09-12T00:00:00"/>
    <x v="265"/>
    <n v="2106"/>
  </r>
  <r>
    <x v="51"/>
    <x v="6"/>
    <n v="1"/>
    <n v="12"/>
    <x v="6"/>
    <m/>
    <d v="2015-09-12T00:00:00"/>
    <x v="0"/>
    <n v="0"/>
  </r>
  <r>
    <x v="51"/>
    <x v="7"/>
    <n v="1"/>
    <n v="13"/>
    <x v="7"/>
    <m/>
    <d v="2015-09-12T00:00:00"/>
    <x v="0"/>
    <n v="0"/>
  </r>
  <r>
    <x v="51"/>
    <x v="7"/>
    <n v="3"/>
    <n v="13"/>
    <x v="7"/>
    <n v="66.666666666666657"/>
    <d v="2015-09-12T00:00:00"/>
    <x v="252"/>
    <n v="1991"/>
  </r>
  <r>
    <x v="51"/>
    <x v="7"/>
    <n v="5"/>
    <n v="13"/>
    <x v="7"/>
    <n v="33.333333333333329"/>
    <d v="2015-09-12T00:00:00"/>
    <x v="364"/>
    <n v="2105"/>
  </r>
  <r>
    <x v="51"/>
    <x v="8"/>
    <n v="1"/>
    <n v="14"/>
    <x v="8"/>
    <m/>
    <d v="2015-09-12T00:00:00"/>
    <x v="0"/>
    <n v="0"/>
  </r>
  <r>
    <x v="51"/>
    <x v="9"/>
    <n v="1"/>
    <n v="17"/>
    <x v="9"/>
    <m/>
    <d v="2015-09-12T00:00:00"/>
    <x v="0"/>
    <n v="0"/>
  </r>
  <r>
    <x v="51"/>
    <x v="9"/>
    <n v="2"/>
    <n v="17"/>
    <x v="9"/>
    <n v="50"/>
    <d v="2015-09-12T00:00:00"/>
    <x v="253"/>
    <n v="1992"/>
  </r>
  <r>
    <x v="51"/>
    <x v="10"/>
    <n v="1"/>
    <n v="18"/>
    <x v="10"/>
    <m/>
    <d v="2015-09-12T00:00:00"/>
    <x v="0"/>
    <n v="0"/>
  </r>
  <r>
    <x v="51"/>
    <x v="11"/>
    <n v="1"/>
    <n v="22"/>
    <x v="11"/>
    <m/>
    <d v="2015-09-12T00:00:00"/>
    <x v="0"/>
    <n v="0"/>
  </r>
  <r>
    <x v="52"/>
    <x v="0"/>
    <n v="1"/>
    <n v="1"/>
    <x v="0"/>
    <m/>
    <d v="2015-09-13T00:00:00"/>
    <x v="0"/>
    <n v="0"/>
  </r>
  <r>
    <x v="52"/>
    <x v="0"/>
    <n v="1"/>
    <n v="1"/>
    <x v="0"/>
    <n v="100.9"/>
    <d v="2015-09-13T00:00:00"/>
    <x v="108"/>
    <n v="1726"/>
  </r>
  <r>
    <x v="52"/>
    <x v="0"/>
    <n v="2"/>
    <n v="1"/>
    <x v="0"/>
    <n v="88.888888888888886"/>
    <d v="2015-09-13T00:00:00"/>
    <x v="216"/>
    <n v="1895"/>
  </r>
  <r>
    <x v="52"/>
    <x v="0"/>
    <n v="5"/>
    <n v="1"/>
    <x v="0"/>
    <n v="55.555555555555557"/>
    <d v="2015-09-13T00:00:00"/>
    <x v="116"/>
    <n v="1496"/>
  </r>
  <r>
    <x v="52"/>
    <x v="0"/>
    <n v="8"/>
    <n v="1"/>
    <x v="0"/>
    <n v="22.222222222222229"/>
    <d v="2015-09-13T00:00:00"/>
    <x v="197"/>
    <n v="1286"/>
  </r>
  <r>
    <x v="52"/>
    <x v="1"/>
    <n v="1"/>
    <n v="2"/>
    <x v="1"/>
    <m/>
    <d v="2015-09-13T00:00:00"/>
    <x v="0"/>
    <n v="0"/>
  </r>
  <r>
    <x v="52"/>
    <x v="2"/>
    <n v="1"/>
    <n v="3"/>
    <x v="2"/>
    <m/>
    <d v="2015-09-13T00:00:00"/>
    <x v="0"/>
    <n v="0"/>
  </r>
  <r>
    <x v="52"/>
    <x v="2"/>
    <n v="1"/>
    <n v="3"/>
    <x v="2"/>
    <n v="100.1"/>
    <d v="2015-09-13T00:00:00"/>
    <x v="345"/>
    <n v="7"/>
  </r>
  <r>
    <x v="52"/>
    <x v="3"/>
    <n v="1"/>
    <n v="6"/>
    <x v="3"/>
    <m/>
    <d v="2015-09-13T00:00:00"/>
    <x v="0"/>
    <n v="0"/>
  </r>
  <r>
    <x v="52"/>
    <x v="4"/>
    <n v="1"/>
    <n v="10"/>
    <x v="4"/>
    <m/>
    <d v="2015-09-13T00:00:00"/>
    <x v="0"/>
    <n v="0"/>
  </r>
  <r>
    <x v="52"/>
    <x v="4"/>
    <n v="3"/>
    <n v="10"/>
    <x v="4"/>
    <n v="84.615384615384613"/>
    <d v="2015-09-13T00:00:00"/>
    <x v="85"/>
    <n v="1965"/>
  </r>
  <r>
    <x v="52"/>
    <x v="4"/>
    <n v="6"/>
    <n v="10"/>
    <x v="4"/>
    <n v="61.53846153846154"/>
    <d v="2015-09-13T00:00:00"/>
    <x v="44"/>
    <n v="1885"/>
  </r>
  <r>
    <x v="52"/>
    <x v="4"/>
    <n v="7"/>
    <n v="10"/>
    <x v="4"/>
    <n v="53.846153846153847"/>
    <d v="2015-09-13T00:00:00"/>
    <x v="174"/>
    <n v="1416"/>
  </r>
  <r>
    <x v="52"/>
    <x v="4"/>
    <n v="10"/>
    <n v="10"/>
    <x v="4"/>
    <n v="30.769230769230774"/>
    <d v="2015-09-13T00:00:00"/>
    <x v="94"/>
    <n v="1710"/>
  </r>
  <r>
    <x v="52"/>
    <x v="4"/>
    <n v="12"/>
    <n v="10"/>
    <x v="4"/>
    <n v="15.384615384615387"/>
    <d v="2015-09-13T00:00:00"/>
    <x v="268"/>
    <n v="2102"/>
  </r>
  <r>
    <x v="52"/>
    <x v="5"/>
    <n v="1"/>
    <n v="11"/>
    <x v="5"/>
    <m/>
    <d v="2015-09-13T00:00:00"/>
    <x v="0"/>
    <n v="0"/>
  </r>
  <r>
    <x v="52"/>
    <x v="5"/>
    <n v="3"/>
    <n v="11"/>
    <x v="5"/>
    <n v="66.666666666666657"/>
    <d v="2015-09-13T00:00:00"/>
    <x v="273"/>
    <n v="2091"/>
  </r>
  <r>
    <x v="52"/>
    <x v="5"/>
    <n v="4"/>
    <n v="11"/>
    <x v="5"/>
    <n v="50"/>
    <d v="2015-09-13T00:00:00"/>
    <x v="246"/>
    <n v="2109"/>
  </r>
  <r>
    <x v="52"/>
    <x v="6"/>
    <n v="1"/>
    <n v="12"/>
    <x v="6"/>
    <m/>
    <d v="2015-09-13T00:00:00"/>
    <x v="0"/>
    <n v="0"/>
  </r>
  <r>
    <x v="52"/>
    <x v="7"/>
    <n v="1"/>
    <n v="13"/>
    <x v="7"/>
    <m/>
    <d v="2015-09-13T00:00:00"/>
    <x v="0"/>
    <n v="0"/>
  </r>
  <r>
    <x v="52"/>
    <x v="8"/>
    <n v="1"/>
    <n v="14"/>
    <x v="8"/>
    <m/>
    <d v="2015-09-13T00:00:00"/>
    <x v="0"/>
    <n v="0"/>
  </r>
  <r>
    <x v="52"/>
    <x v="8"/>
    <n v="1"/>
    <n v="14"/>
    <x v="8"/>
    <n v="100.2"/>
    <d v="2015-09-13T00:00:00"/>
    <x v="192"/>
    <n v="766"/>
  </r>
  <r>
    <x v="52"/>
    <x v="8"/>
    <n v="2"/>
    <n v="14"/>
    <x v="8"/>
    <n v="50"/>
    <d v="2015-09-13T00:00:00"/>
    <x v="351"/>
    <n v="1043"/>
  </r>
  <r>
    <x v="52"/>
    <x v="9"/>
    <n v="1"/>
    <n v="17"/>
    <x v="9"/>
    <m/>
    <d v="2015-09-13T00:00:00"/>
    <x v="0"/>
    <n v="0"/>
  </r>
  <r>
    <x v="52"/>
    <x v="9"/>
    <n v="1"/>
    <n v="17"/>
    <x v="9"/>
    <n v="100.2"/>
    <d v="2015-09-13T00:00:00"/>
    <x v="145"/>
    <n v="1997"/>
  </r>
  <r>
    <x v="52"/>
    <x v="10"/>
    <n v="1"/>
    <n v="18"/>
    <x v="10"/>
    <m/>
    <d v="2015-09-13T00:00:00"/>
    <x v="0"/>
    <n v="0"/>
  </r>
  <r>
    <x v="52"/>
    <x v="10"/>
    <n v="1"/>
    <n v="18"/>
    <x v="10"/>
    <n v="100.1"/>
    <d v="2015-09-13T00:00:00"/>
    <x v="365"/>
    <n v="2136"/>
  </r>
  <r>
    <x v="52"/>
    <x v="11"/>
    <n v="1"/>
    <n v="22"/>
    <x v="11"/>
    <m/>
    <d v="2015-09-13T00:00:00"/>
    <x v="0"/>
    <n v="0"/>
  </r>
  <r>
    <x v="53"/>
    <x v="0"/>
    <n v="1"/>
    <n v="1"/>
    <x v="0"/>
    <m/>
    <d v="2015-09-13T00:00:00"/>
    <x v="0"/>
    <n v="0"/>
  </r>
  <r>
    <x v="53"/>
    <x v="0"/>
    <n v="1"/>
    <n v="1"/>
    <x v="0"/>
    <n v="100.5"/>
    <d v="2015-09-13T00:00:00"/>
    <x v="299"/>
    <n v="313"/>
  </r>
  <r>
    <x v="53"/>
    <x v="0"/>
    <n v="2"/>
    <n v="1"/>
    <x v="0"/>
    <n v="80"/>
    <d v="2015-09-13T00:00:00"/>
    <x v="68"/>
    <n v="2008"/>
  </r>
  <r>
    <x v="53"/>
    <x v="0"/>
    <n v="3"/>
    <n v="1"/>
    <x v="0"/>
    <n v="60"/>
    <d v="2015-09-13T00:00:00"/>
    <x v="69"/>
    <n v="1632"/>
  </r>
  <r>
    <x v="53"/>
    <x v="1"/>
    <n v="1"/>
    <n v="2"/>
    <x v="1"/>
    <m/>
    <d v="2015-09-13T00:00:00"/>
    <x v="0"/>
    <n v="0"/>
  </r>
  <r>
    <x v="53"/>
    <x v="1"/>
    <n v="1"/>
    <n v="2"/>
    <x v="1"/>
    <n v="100.3"/>
    <d v="2015-09-13T00:00:00"/>
    <x v="308"/>
    <n v="1157"/>
  </r>
  <r>
    <x v="53"/>
    <x v="1"/>
    <n v="2"/>
    <n v="2"/>
    <x v="1"/>
    <n v="66.666666666666657"/>
    <d v="2015-09-13T00:00:00"/>
    <x v="79"/>
    <n v="1534"/>
  </r>
  <r>
    <x v="53"/>
    <x v="1"/>
    <n v="3"/>
    <n v="2"/>
    <x v="1"/>
    <n v="33.333333333333329"/>
    <d v="2015-09-13T00:00:00"/>
    <x v="41"/>
    <n v="1401"/>
  </r>
  <r>
    <x v="53"/>
    <x v="2"/>
    <n v="1"/>
    <n v="3"/>
    <x v="2"/>
    <m/>
    <d v="2015-09-13T00:00:00"/>
    <x v="0"/>
    <n v="0"/>
  </r>
  <r>
    <x v="53"/>
    <x v="2"/>
    <n v="1"/>
    <n v="3"/>
    <x v="2"/>
    <n v="100.1"/>
    <d v="2015-09-13T00:00:00"/>
    <x v="336"/>
    <n v="1665"/>
  </r>
  <r>
    <x v="53"/>
    <x v="3"/>
    <n v="1"/>
    <n v="6"/>
    <x v="3"/>
    <m/>
    <d v="2015-09-13T00:00:00"/>
    <x v="0"/>
    <n v="0"/>
  </r>
  <r>
    <x v="53"/>
    <x v="3"/>
    <n v="1"/>
    <n v="6"/>
    <x v="3"/>
    <n v="100.1"/>
    <d v="2015-09-13T00:00:00"/>
    <x v="238"/>
    <n v="1670"/>
  </r>
  <r>
    <x v="53"/>
    <x v="4"/>
    <n v="1"/>
    <n v="10"/>
    <x v="4"/>
    <m/>
    <d v="2015-09-13T00:00:00"/>
    <x v="0"/>
    <n v="0"/>
  </r>
  <r>
    <x v="53"/>
    <x v="4"/>
    <n v="2"/>
    <n v="10"/>
    <x v="4"/>
    <n v="92.857142857142861"/>
    <d v="2015-09-13T00:00:00"/>
    <x v="288"/>
    <n v="1981"/>
  </r>
  <r>
    <x v="53"/>
    <x v="4"/>
    <n v="3"/>
    <n v="10"/>
    <x v="4"/>
    <n v="85.714285714285708"/>
    <d v="2015-09-13T00:00:00"/>
    <x v="114"/>
    <n v="1647"/>
  </r>
  <r>
    <x v="53"/>
    <x v="4"/>
    <n v="5"/>
    <n v="10"/>
    <x v="4"/>
    <n v="71.428571428571431"/>
    <d v="2015-09-13T00:00:00"/>
    <x v="87"/>
    <n v="2007"/>
  </r>
  <r>
    <x v="53"/>
    <x v="4"/>
    <n v="7"/>
    <n v="10"/>
    <x v="4"/>
    <n v="57.142857142857139"/>
    <d v="2015-09-13T00:00:00"/>
    <x v="122"/>
    <n v="1114"/>
  </r>
  <r>
    <x v="53"/>
    <x v="4"/>
    <n v="8"/>
    <n v="10"/>
    <x v="4"/>
    <n v="50"/>
    <d v="2015-09-13T00:00:00"/>
    <x v="287"/>
    <n v="1645"/>
  </r>
  <r>
    <x v="53"/>
    <x v="4"/>
    <n v="13"/>
    <n v="10"/>
    <x v="4"/>
    <n v="14.285714285714278"/>
    <d v="2015-09-13T00:00:00"/>
    <x v="135"/>
    <n v="2061"/>
  </r>
  <r>
    <x v="53"/>
    <x v="5"/>
    <n v="1"/>
    <n v="11"/>
    <x v="5"/>
    <m/>
    <d v="2015-09-13T00:00:00"/>
    <x v="0"/>
    <n v="0"/>
  </r>
  <r>
    <x v="53"/>
    <x v="5"/>
    <n v="3"/>
    <n v="11"/>
    <x v="5"/>
    <n v="93.103448275862064"/>
    <d v="2015-09-13T00:00:00"/>
    <x v="151"/>
    <n v="1133"/>
  </r>
  <r>
    <x v="53"/>
    <x v="5"/>
    <n v="3"/>
    <n v="11"/>
    <x v="5"/>
    <n v="93.103448275862064"/>
    <d v="2015-09-13T00:00:00"/>
    <x v="344"/>
    <n v="2053"/>
  </r>
  <r>
    <x v="53"/>
    <x v="5"/>
    <n v="8"/>
    <n v="11"/>
    <x v="5"/>
    <n v="75.862068965517238"/>
    <d v="2015-09-13T00:00:00"/>
    <x v="136"/>
    <n v="2068"/>
  </r>
  <r>
    <x v="53"/>
    <x v="5"/>
    <n v="9"/>
    <n v="11"/>
    <x v="5"/>
    <n v="72.413793103448285"/>
    <d v="2015-09-13T00:00:00"/>
    <x v="303"/>
    <n v="2111"/>
  </r>
  <r>
    <x v="53"/>
    <x v="5"/>
    <n v="11"/>
    <n v="11"/>
    <x v="5"/>
    <n v="65.517241379310349"/>
    <d v="2015-09-13T00:00:00"/>
    <x v="132"/>
    <n v="2048"/>
  </r>
  <r>
    <x v="53"/>
    <x v="5"/>
    <n v="15"/>
    <n v="11"/>
    <x v="5"/>
    <n v="51.724137931034484"/>
    <d v="2015-09-13T00:00:00"/>
    <x v="359"/>
    <n v="1344"/>
  </r>
  <r>
    <x v="53"/>
    <x v="5"/>
    <n v="18"/>
    <n v="11"/>
    <x v="5"/>
    <n v="41.379310344827587"/>
    <d v="2015-09-13T00:00:00"/>
    <x v="99"/>
    <n v="1925"/>
  </r>
  <r>
    <x v="53"/>
    <x v="5"/>
    <n v="26"/>
    <n v="11"/>
    <x v="5"/>
    <n v="13.793103448275872"/>
    <d v="2015-09-13T00:00:00"/>
    <x v="54"/>
    <n v="1061"/>
  </r>
  <r>
    <x v="53"/>
    <x v="6"/>
    <n v="1"/>
    <n v="12"/>
    <x v="6"/>
    <m/>
    <d v="2015-09-13T00:00:00"/>
    <x v="0"/>
    <n v="0"/>
  </r>
  <r>
    <x v="53"/>
    <x v="6"/>
    <n v="2"/>
    <n v="12"/>
    <x v="6"/>
    <n v="80"/>
    <d v="2015-09-13T00:00:00"/>
    <x v="138"/>
    <n v="2070"/>
  </r>
  <r>
    <x v="53"/>
    <x v="7"/>
    <n v="1"/>
    <n v="13"/>
    <x v="7"/>
    <m/>
    <d v="2015-09-13T00:00:00"/>
    <x v="0"/>
    <n v="0"/>
  </r>
  <r>
    <x v="53"/>
    <x v="7"/>
    <n v="1"/>
    <n v="13"/>
    <x v="7"/>
    <n v="101.1"/>
    <d v="2015-09-13T00:00:00"/>
    <x v="366"/>
    <n v="1383"/>
  </r>
  <r>
    <x v="53"/>
    <x v="7"/>
    <n v="2"/>
    <n v="13"/>
    <x v="7"/>
    <n v="90.909090909090907"/>
    <d v="2015-09-13T00:00:00"/>
    <x v="188"/>
    <n v="1644"/>
  </r>
  <r>
    <x v="53"/>
    <x v="7"/>
    <n v="3"/>
    <n v="13"/>
    <x v="7"/>
    <n v="81.818181818181813"/>
    <d v="2015-09-13T00:00:00"/>
    <x v="310"/>
    <n v="832"/>
  </r>
  <r>
    <x v="53"/>
    <x v="7"/>
    <n v="3"/>
    <n v="13"/>
    <x v="7"/>
    <n v="81.818181818181813"/>
    <d v="2015-09-13T00:00:00"/>
    <x v="318"/>
    <n v="1164"/>
  </r>
  <r>
    <x v="53"/>
    <x v="7"/>
    <n v="5"/>
    <n v="13"/>
    <x v="7"/>
    <n v="63.636363636363633"/>
    <d v="2015-09-13T00:00:00"/>
    <x v="348"/>
    <n v="1655"/>
  </r>
  <r>
    <x v="53"/>
    <x v="7"/>
    <n v="6"/>
    <n v="13"/>
    <x v="7"/>
    <n v="54.54545454545454"/>
    <d v="2015-09-13T00:00:00"/>
    <x v="164"/>
    <n v="2074"/>
  </r>
  <r>
    <x v="53"/>
    <x v="7"/>
    <n v="8"/>
    <n v="13"/>
    <x v="7"/>
    <n v="36.36363636363636"/>
    <d v="2015-09-13T00:00:00"/>
    <x v="103"/>
    <n v="1862"/>
  </r>
  <r>
    <x v="53"/>
    <x v="7"/>
    <n v="9"/>
    <n v="13"/>
    <x v="7"/>
    <n v="27.272727272727266"/>
    <d v="2015-09-13T00:00:00"/>
    <x v="190"/>
    <n v="1951"/>
  </r>
  <r>
    <x v="53"/>
    <x v="7"/>
    <n v="11"/>
    <n v="13"/>
    <x v="7"/>
    <n v="9.0909090909090793"/>
    <d v="2015-09-13T00:00:00"/>
    <x v="166"/>
    <n v="1737"/>
  </r>
  <r>
    <x v="53"/>
    <x v="8"/>
    <n v="1"/>
    <n v="14"/>
    <x v="8"/>
    <m/>
    <d v="2015-09-13T00:00:00"/>
    <x v="0"/>
    <n v="0"/>
  </r>
  <r>
    <x v="53"/>
    <x v="8"/>
    <n v="2"/>
    <n v="14"/>
    <x v="8"/>
    <n v="85.714285714285708"/>
    <d v="2015-09-13T00:00:00"/>
    <x v="143"/>
    <n v="1328"/>
  </r>
  <r>
    <x v="53"/>
    <x v="8"/>
    <n v="3"/>
    <n v="14"/>
    <x v="8"/>
    <n v="71.428571428571431"/>
    <d v="2015-09-13T00:00:00"/>
    <x v="16"/>
    <n v="4"/>
  </r>
  <r>
    <x v="53"/>
    <x v="8"/>
    <n v="6"/>
    <n v="14"/>
    <x v="8"/>
    <n v="28.571428571428569"/>
    <d v="2015-09-13T00:00:00"/>
    <x v="104"/>
    <n v="1515"/>
  </r>
  <r>
    <x v="53"/>
    <x v="9"/>
    <n v="1"/>
    <n v="17"/>
    <x v="9"/>
    <m/>
    <d v="2015-09-13T00:00:00"/>
    <x v="0"/>
    <n v="0"/>
  </r>
  <r>
    <x v="53"/>
    <x v="9"/>
    <n v="1"/>
    <n v="17"/>
    <x v="9"/>
    <n v="100.1"/>
    <d v="2015-09-13T00:00:00"/>
    <x v="146"/>
    <n v="1952"/>
  </r>
  <r>
    <x v="53"/>
    <x v="10"/>
    <n v="1"/>
    <n v="18"/>
    <x v="10"/>
    <m/>
    <d v="2015-09-13T00:00:00"/>
    <x v="0"/>
    <n v="0"/>
  </r>
  <r>
    <x v="53"/>
    <x v="10"/>
    <n v="1"/>
    <n v="18"/>
    <x v="10"/>
    <n v="100.3"/>
    <d v="2015-09-13T00:00:00"/>
    <x v="107"/>
    <n v="2127"/>
  </r>
  <r>
    <x v="53"/>
    <x v="11"/>
    <n v="1"/>
    <n v="22"/>
    <x v="11"/>
    <m/>
    <d v="2015-09-13T00:00:00"/>
    <x v="0"/>
    <n v="0"/>
  </r>
  <r>
    <x v="54"/>
    <x v="0"/>
    <n v="1"/>
    <n v="1"/>
    <x v="0"/>
    <m/>
    <d v="2015-09-13T00:00:00"/>
    <x v="0"/>
    <n v="0"/>
  </r>
  <r>
    <x v="54"/>
    <x v="0"/>
    <n v="2"/>
    <n v="1"/>
    <x v="0"/>
    <n v="92.307692307692307"/>
    <d v="2015-09-13T00:00:00"/>
    <x v="256"/>
    <n v="2003"/>
  </r>
  <r>
    <x v="54"/>
    <x v="0"/>
    <n v="5"/>
    <n v="1"/>
    <x v="0"/>
    <n v="69.230769230769226"/>
    <d v="2015-09-13T00:00:00"/>
    <x v="222"/>
    <n v="1477"/>
  </r>
  <r>
    <x v="54"/>
    <x v="0"/>
    <n v="5"/>
    <n v="1"/>
    <x v="0"/>
    <n v="69.230769230769226"/>
    <d v="2015-09-13T00:00:00"/>
    <x v="43"/>
    <n v="1990"/>
  </r>
  <r>
    <x v="54"/>
    <x v="0"/>
    <n v="7"/>
    <n v="1"/>
    <x v="0"/>
    <n v="53.846153846153847"/>
    <d v="2015-09-13T00:00:00"/>
    <x v="158"/>
    <n v="912"/>
  </r>
  <r>
    <x v="54"/>
    <x v="0"/>
    <n v="9"/>
    <n v="1"/>
    <x v="0"/>
    <n v="38.46153846153846"/>
    <d v="2015-09-13T00:00:00"/>
    <x v="286"/>
    <n v="1430"/>
  </r>
  <r>
    <x v="54"/>
    <x v="0"/>
    <n v="10"/>
    <n v="1"/>
    <x v="0"/>
    <n v="30.769230769230774"/>
    <d v="2015-09-13T00:00:00"/>
    <x v="221"/>
    <n v="1358"/>
  </r>
  <r>
    <x v="54"/>
    <x v="0"/>
    <n v="12"/>
    <n v="1"/>
    <x v="0"/>
    <n v="15.384615384615387"/>
    <d v="2015-09-13T00:00:00"/>
    <x v="248"/>
    <n v="1659"/>
  </r>
  <r>
    <x v="54"/>
    <x v="1"/>
    <n v="1"/>
    <n v="2"/>
    <x v="1"/>
    <m/>
    <d v="2015-09-13T00:00:00"/>
    <x v="0"/>
    <n v="0"/>
  </r>
  <r>
    <x v="54"/>
    <x v="1"/>
    <n v="3"/>
    <n v="2"/>
    <x v="1"/>
    <n v="33.333333333333329"/>
    <d v="2015-09-13T00:00:00"/>
    <x v="10"/>
    <n v="1112"/>
  </r>
  <r>
    <x v="54"/>
    <x v="2"/>
    <n v="1"/>
    <n v="3"/>
    <x v="2"/>
    <m/>
    <d v="2015-09-13T00:00:00"/>
    <x v="0"/>
    <n v="0"/>
  </r>
  <r>
    <x v="54"/>
    <x v="3"/>
    <n v="1"/>
    <n v="6"/>
    <x v="3"/>
    <m/>
    <d v="2015-09-13T00:00:00"/>
    <x v="0"/>
    <n v="0"/>
  </r>
  <r>
    <x v="54"/>
    <x v="4"/>
    <n v="1"/>
    <n v="10"/>
    <x v="4"/>
    <m/>
    <d v="2015-09-13T00:00:00"/>
    <x v="0"/>
    <n v="0"/>
  </r>
  <r>
    <x v="54"/>
    <x v="4"/>
    <n v="1"/>
    <n v="10"/>
    <x v="4"/>
    <n v="100.6"/>
    <d v="2015-09-13T00:00:00"/>
    <x v="291"/>
    <n v="732"/>
  </r>
  <r>
    <x v="54"/>
    <x v="4"/>
    <n v="2"/>
    <n v="10"/>
    <x v="4"/>
    <n v="83.333333333333329"/>
    <d v="2015-09-13T00:00:00"/>
    <x v="21"/>
    <n v="1938"/>
  </r>
  <r>
    <x v="54"/>
    <x v="4"/>
    <n v="2"/>
    <n v="10"/>
    <x v="4"/>
    <n v="83.333333333333329"/>
    <d v="2015-09-13T00:00:00"/>
    <x v="249"/>
    <n v="2054"/>
  </r>
  <r>
    <x v="54"/>
    <x v="4"/>
    <n v="5"/>
    <n v="10"/>
    <x v="4"/>
    <n v="33.333333333333329"/>
    <d v="2015-09-13T00:00:00"/>
    <x v="19"/>
    <n v="2004"/>
  </r>
  <r>
    <x v="54"/>
    <x v="4"/>
    <n v="6"/>
    <n v="10"/>
    <x v="4"/>
    <n v="16.666666666666657"/>
    <d v="2015-09-13T00:00:00"/>
    <x v="82"/>
    <n v="1815"/>
  </r>
  <r>
    <x v="54"/>
    <x v="5"/>
    <n v="1"/>
    <n v="11"/>
    <x v="5"/>
    <m/>
    <d v="2015-09-13T00:00:00"/>
    <x v="0"/>
    <n v="0"/>
  </r>
  <r>
    <x v="54"/>
    <x v="6"/>
    <n v="1"/>
    <n v="12"/>
    <x v="6"/>
    <m/>
    <d v="2015-09-13T00:00:00"/>
    <x v="0"/>
    <n v="0"/>
  </r>
  <r>
    <x v="54"/>
    <x v="6"/>
    <n v="2"/>
    <n v="12"/>
    <x v="6"/>
    <n v="50"/>
    <d v="2015-09-13T00:00:00"/>
    <x v="155"/>
    <n v="2013"/>
  </r>
  <r>
    <x v="54"/>
    <x v="7"/>
    <n v="1"/>
    <n v="13"/>
    <x v="7"/>
    <m/>
    <d v="2015-09-13T00:00:00"/>
    <x v="0"/>
    <n v="0"/>
  </r>
  <r>
    <x v="54"/>
    <x v="8"/>
    <n v="1"/>
    <n v="14"/>
    <x v="8"/>
    <m/>
    <d v="2015-09-13T00:00:00"/>
    <x v="0"/>
    <n v="0"/>
  </r>
  <r>
    <x v="54"/>
    <x v="9"/>
    <n v="1"/>
    <n v="17"/>
    <x v="9"/>
    <m/>
    <d v="2015-09-13T00:00:00"/>
    <x v="0"/>
    <n v="0"/>
  </r>
  <r>
    <x v="54"/>
    <x v="9"/>
    <n v="1"/>
    <n v="17"/>
    <x v="9"/>
    <n v="100.2"/>
    <d v="2015-09-13T00:00:00"/>
    <x v="62"/>
    <n v="2039"/>
  </r>
  <r>
    <x v="54"/>
    <x v="9"/>
    <n v="2"/>
    <n v="17"/>
    <x v="9"/>
    <n v="50"/>
    <d v="2015-09-13T00:00:00"/>
    <x v="157"/>
    <n v="1989"/>
  </r>
  <r>
    <x v="54"/>
    <x v="10"/>
    <n v="1"/>
    <n v="18"/>
    <x v="10"/>
    <m/>
    <d v="2015-09-13T00:00:00"/>
    <x v="0"/>
    <n v="0"/>
  </r>
  <r>
    <x v="54"/>
    <x v="11"/>
    <n v="1"/>
    <n v="22"/>
    <x v="11"/>
    <m/>
    <d v="2015-09-13T00:00:00"/>
    <x v="0"/>
    <n v="0"/>
  </r>
  <r>
    <x v="55"/>
    <x v="16"/>
    <m/>
    <m/>
    <x v="16"/>
    <m/>
    <m/>
    <x v="36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6" applyNumberFormats="0" applyBorderFormats="0" applyFontFormats="0" applyPatternFormats="0" applyAlignmentFormats="0" applyWidthHeightFormats="1" dataCaption="Values" updatedVersion="5" minRefreshableVersion="3" showCalcMbrs="0" useAutoFormatting="1" rowGrandTotals="0" itemPrintTitles="1" createdVersion="3" indent="0" outline="1" outlineData="1" multipleFieldFilters="0">
  <location ref="C4:E6" firstHeaderRow="1" firstDataRow="2" firstDataCol="1" rowPageCount="1" colPageCount="1"/>
  <pivotFields count="9">
    <pivotField axis="axisCol" showAll="0">
      <items count="208">
        <item m="1" x="183"/>
        <item m="1" x="151"/>
        <item m="1" x="190"/>
        <item x="55"/>
        <item m="1" x="157"/>
        <item m="1" x="176"/>
        <item m="1" x="68"/>
        <item m="1" x="67"/>
        <item m="1" x="79"/>
        <item m="1" x="150"/>
        <item m="1" x="81"/>
        <item m="1" x="104"/>
        <item m="1" x="61"/>
        <item m="1" x="169"/>
        <item m="1" x="134"/>
        <item m="1" x="63"/>
        <item m="1" x="130"/>
        <item m="1" x="191"/>
        <item m="1" x="82"/>
        <item m="1" x="125"/>
        <item m="1" x="110"/>
        <item m="1" x="60"/>
        <item m="1" x="111"/>
        <item m="1" x="155"/>
        <item m="1" x="180"/>
        <item m="1" x="174"/>
        <item m="1" x="98"/>
        <item m="1" x="181"/>
        <item m="1" x="200"/>
        <item m="1" x="142"/>
        <item m="1" x="202"/>
        <item m="1" x="199"/>
        <item m="1" x="124"/>
        <item m="1" x="186"/>
        <item m="1" x="162"/>
        <item m="1" x="126"/>
        <item m="1" x="93"/>
        <item m="1" x="100"/>
        <item m="1" x="135"/>
        <item m="1" x="89"/>
        <item m="1" x="128"/>
        <item m="1" x="160"/>
        <item m="1" x="83"/>
        <item m="1" x="144"/>
        <item m="1" x="164"/>
        <item m="1" x="159"/>
        <item m="1" x="188"/>
        <item m="1" x="119"/>
        <item m="1" x="103"/>
        <item m="1" x="76"/>
        <item m="1" x="62"/>
        <item m="1" x="118"/>
        <item m="1" x="114"/>
        <item m="1" x="204"/>
        <item m="1" x="116"/>
        <item m="1" x="120"/>
        <item m="1" x="189"/>
        <item m="1" x="59"/>
        <item m="1" x="85"/>
        <item m="1" x="198"/>
        <item m="1" x="108"/>
        <item m="1" x="101"/>
        <item m="1" x="121"/>
        <item m="1" x="178"/>
        <item m="1" x="201"/>
        <item m="1" x="197"/>
        <item m="1" x="143"/>
        <item m="1" x="136"/>
        <item m="1" x="90"/>
        <item m="1" x="92"/>
        <item m="1" x="86"/>
        <item m="1" x="80"/>
        <item m="1" x="163"/>
        <item m="1" x="170"/>
        <item m="1" x="78"/>
        <item m="1" x="123"/>
        <item m="1" x="138"/>
        <item m="1" x="196"/>
        <item m="1" x="87"/>
        <item m="1" x="156"/>
        <item m="1" x="64"/>
        <item m="1" x="117"/>
        <item m="1" x="129"/>
        <item m="1" x="165"/>
        <item m="1" x="153"/>
        <item m="1" x="149"/>
        <item m="1" x="105"/>
        <item m="1" x="69"/>
        <item m="1" x="137"/>
        <item m="1" x="58"/>
        <item m="1" x="115"/>
        <item m="1" x="147"/>
        <item m="1" x="109"/>
        <item m="1" x="167"/>
        <item m="1" x="73"/>
        <item m="1" x="71"/>
        <item m="1" x="75"/>
        <item m="1" x="171"/>
        <item m="1" x="65"/>
        <item m="1" x="107"/>
        <item m="1" x="168"/>
        <item m="1" x="140"/>
        <item m="1" x="158"/>
        <item m="1" x="145"/>
        <item m="1" x="133"/>
        <item m="1" x="179"/>
        <item m="1" x="99"/>
        <item m="1" x="57"/>
        <item m="1" x="70"/>
        <item m="1" x="127"/>
        <item m="1" x="175"/>
        <item m="1" x="84"/>
        <item m="1" x="194"/>
        <item m="1" x="193"/>
        <item m="1" x="185"/>
        <item m="1" x="113"/>
        <item m="1" x="182"/>
        <item m="1" x="161"/>
        <item m="1" x="195"/>
        <item m="1" x="74"/>
        <item m="1" x="72"/>
        <item m="1" x="95"/>
        <item m="1" x="177"/>
        <item m="1" x="77"/>
        <item m="1" x="97"/>
        <item m="1" x="184"/>
        <item m="1" x="154"/>
        <item m="1" x="203"/>
        <item m="1" x="146"/>
        <item m="1" x="66"/>
        <item m="1" x="152"/>
        <item m="1" x="166"/>
        <item m="1" x="96"/>
        <item m="1" x="56"/>
        <item m="1" x="132"/>
        <item m="1" x="112"/>
        <item m="1" x="141"/>
        <item m="1" x="187"/>
        <item m="1" x="102"/>
        <item m="1" x="122"/>
        <item m="1" x="94"/>
        <item m="1" x="106"/>
        <item m="1" x="173"/>
        <item m="1" x="91"/>
        <item m="1" x="205"/>
        <item m="1" x="131"/>
        <item m="1" x="88"/>
        <item m="1" x="139"/>
        <item m="1" x="148"/>
        <item m="1" x="172"/>
        <item m="1" x="206"/>
        <item m="1"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showAll="0"/>
    <pivotField axis="axisPage" showAll="0">
      <items count="20">
        <item x="4"/>
        <item x="8"/>
        <item x="5"/>
        <item x="7"/>
        <item x="6"/>
        <item x="10"/>
        <item x="2"/>
        <item x="1"/>
        <item x="0"/>
        <item x="3"/>
        <item x="9"/>
        <item x="16"/>
        <item m="1" x="17"/>
        <item x="15"/>
        <item x="13"/>
        <item x="11"/>
        <item x="12"/>
        <item x="14"/>
        <item m="1" x="18"/>
        <item t="default"/>
      </items>
    </pivotField>
    <pivotField dataField="1" numFmtId="165" showAll="0"/>
    <pivotField numFmtId="164" showAll="0"/>
    <pivotField axis="axisRow" showAll="0" sortType="descending">
      <items count="748">
        <item x="367"/>
        <item m="1" x="651"/>
        <item m="1" x="548"/>
        <item m="1" x="564"/>
        <item x="16"/>
        <item x="345"/>
        <item x="352"/>
        <item m="1" x="416"/>
        <item m="1" x="373"/>
        <item x="204"/>
        <item x="229"/>
        <item x="111"/>
        <item x="283"/>
        <item m="1" x="700"/>
        <item x="65"/>
        <item x="353"/>
        <item m="1" x="509"/>
        <item x="8"/>
        <item x="140"/>
        <item m="1" x="383"/>
        <item m="1" x="580"/>
        <item x="1"/>
        <item m="1" x="520"/>
        <item m="1" x="518"/>
        <item x="70"/>
        <item x="77"/>
        <item x="291"/>
        <item m="1" x="395"/>
        <item m="1" x="576"/>
        <item x="226"/>
        <item m="1" x="640"/>
        <item m="1" x="739"/>
        <item m="1" x="573"/>
        <item x="355"/>
        <item m="1" x="586"/>
        <item x="313"/>
        <item m="1" x="676"/>
        <item m="1" x="631"/>
        <item m="1" x="658"/>
        <item m="1" x="453"/>
        <item x="258"/>
        <item x="259"/>
        <item x="158"/>
        <item x="161"/>
        <item m="1" x="479"/>
        <item x="75"/>
        <item m="1" x="425"/>
        <item x="66"/>
        <item m="1" x="692"/>
        <item x="112"/>
        <item x="263"/>
        <item m="1" x="539"/>
        <item x="194"/>
        <item x="193"/>
        <item m="1" x="685"/>
        <item x="339"/>
        <item x="3"/>
        <item x="72"/>
        <item x="10"/>
        <item m="1" x="378"/>
        <item m="1" x="599"/>
        <item m="1" x="577"/>
        <item m="1" x="729"/>
        <item m="1" x="481"/>
        <item x="308"/>
        <item x="4"/>
        <item x="36"/>
        <item x="318"/>
        <item m="1" x="433"/>
        <item m="1" x="547"/>
        <item m="1" x="549"/>
        <item m="1" x="608"/>
        <item x="219"/>
        <item m="1" x="467"/>
        <item m="1" x="478"/>
        <item m="1" x="374"/>
        <item m="1" x="505"/>
        <item m="1" x="437"/>
        <item x="139"/>
        <item x="267"/>
        <item m="1" x="493"/>
        <item x="307"/>
        <item x="159"/>
        <item m="1" x="503"/>
        <item m="1" x="414"/>
        <item x="366"/>
        <item m="1" x="674"/>
        <item m="1" x="565"/>
        <item m="1" x="707"/>
        <item m="1" x="672"/>
        <item m="1" x="532"/>
        <item x="286"/>
        <item x="124"/>
        <item m="1" x="482"/>
        <item m="1" x="736"/>
        <item m="1" x="721"/>
        <item m="1" x="696"/>
        <item m="1" x="556"/>
        <item m="1" x="740"/>
        <item x="358"/>
        <item m="1" x="704"/>
        <item x="116"/>
        <item x="230"/>
        <item m="1" x="655"/>
        <item x="35"/>
        <item x="79"/>
        <item m="1" x="419"/>
        <item m="1" x="598"/>
        <item m="1" x="719"/>
        <item m="1" x="617"/>
        <item m="1" x="420"/>
        <item m="1" x="656"/>
        <item x="74"/>
        <item m="1" x="456"/>
        <item m="1" x="652"/>
        <item m="1" x="709"/>
        <item m="1" x="689"/>
        <item m="1" x="512"/>
        <item x="201"/>
        <item m="1" x="623"/>
        <item m="1" x="398"/>
        <item m="1" x="485"/>
        <item x="312"/>
        <item m="1" x="737"/>
        <item x="69"/>
        <item m="1" x="382"/>
        <item m="1" x="495"/>
        <item m="1" x="510"/>
        <item m="1" x="469"/>
        <item m="1" x="460"/>
        <item m="1" x="470"/>
        <item m="1" x="654"/>
        <item m="1" x="404"/>
        <item m="1" x="458"/>
        <item m="1" x="630"/>
        <item x="64"/>
        <item x="299"/>
        <item m="1" x="390"/>
        <item m="1" x="530"/>
        <item m="1" x="500"/>
        <item m="1" x="524"/>
        <item m="1" x="609"/>
        <item x="351"/>
        <item m="1" x="684"/>
        <item m="1" x="592"/>
        <item x="338"/>
        <item m="1" x="703"/>
        <item x="151"/>
        <item m="1" x="516"/>
        <item m="1" x="578"/>
        <item m="1" x="439"/>
        <item m="1" x="682"/>
        <item m="1" x="405"/>
        <item m="1" x="638"/>
        <item m="1" x="677"/>
        <item m="1" x="375"/>
        <item m="1" x="616"/>
        <item m="1" x="440"/>
        <item x="287"/>
        <item m="1" x="537"/>
        <item x="336"/>
        <item m="1" x="746"/>
        <item m="1" x="711"/>
        <item m="1" x="525"/>
        <item m="1" x="527"/>
        <item m="1" x="712"/>
        <item m="1" x="595"/>
        <item m="1" x="483"/>
        <item m="1" x="407"/>
        <item x="225"/>
        <item m="1" x="511"/>
        <item x="266"/>
        <item m="1" x="602"/>
        <item x="205"/>
        <item x="197"/>
        <item x="150"/>
        <item m="1" x="589"/>
        <item m="1" x="477"/>
        <item x="122"/>
        <item m="1" x="686"/>
        <item m="1" x="588"/>
        <item m="1" x="488"/>
        <item x="189"/>
        <item m="1" x="735"/>
        <item x="37"/>
        <item m="1" x="563"/>
        <item m="1" x="687"/>
        <item m="1" x="557"/>
        <item m="1" x="393"/>
        <item m="1" x="455"/>
        <item m="1" x="581"/>
        <item m="1" x="545"/>
        <item m="1" x="552"/>
        <item x="220"/>
        <item m="1" x="605"/>
        <item m="1" x="540"/>
        <item m="1" x="699"/>
        <item x="106"/>
        <item m="1" x="528"/>
        <item m="1" x="379"/>
        <item m="1" x="618"/>
        <item m="1" x="734"/>
        <item x="54"/>
        <item m="1" x="538"/>
        <item x="354"/>
        <item m="1" x="629"/>
        <item m="1" x="642"/>
        <item m="1" x="671"/>
        <item m="1" x="533"/>
        <item x="76"/>
        <item m="1" x="431"/>
        <item x="242"/>
        <item x="222"/>
        <item m="1" x="554"/>
        <item x="243"/>
        <item m="1" x="432"/>
        <item m="1" x="410"/>
        <item x="314"/>
        <item m="1" x="529"/>
        <item x="332"/>
        <item m="1" x="380"/>
        <item m="1" x="386"/>
        <item m="1" x="713"/>
        <item m="1" x="501"/>
        <item m="1" x="555"/>
        <item x="223"/>
        <item x="172"/>
        <item m="1" x="680"/>
        <item m="1" x="384"/>
        <item x="125"/>
        <item x="218"/>
        <item m="1" x="448"/>
        <item x="168"/>
        <item m="1" x="597"/>
        <item x="227"/>
        <item m="1" x="551"/>
        <item m="1" x="507"/>
        <item m="1" x="553"/>
        <item m="1" x="701"/>
        <item x="110"/>
        <item m="1" x="575"/>
        <item m="1" x="519"/>
        <item m="1" x="369"/>
        <item m="1" x="376"/>
        <item m="1" x="570"/>
        <item m="1" x="610"/>
        <item m="1" x="574"/>
        <item m="1" x="738"/>
        <item m="1" x="627"/>
        <item m="1" x="669"/>
        <item x="206"/>
        <item m="1" x="498"/>
        <item m="1" x="723"/>
        <item x="238"/>
        <item m="1" x="436"/>
        <item x="327"/>
        <item m="1" x="377"/>
        <item x="121"/>
        <item x="39"/>
        <item m="1" x="662"/>
        <item x="199"/>
        <item m="1" x="544"/>
        <item m="1" x="607"/>
        <item m="1" x="601"/>
        <item x="15"/>
        <item x="9"/>
        <item m="1" x="372"/>
        <item m="1" x="611"/>
        <item m="1" x="543"/>
        <item x="160"/>
        <item m="1" x="571"/>
        <item x="260"/>
        <item x="292"/>
        <item m="1" x="513"/>
        <item m="1" x="494"/>
        <item m="1" x="558"/>
        <item m="1" x="637"/>
        <item x="356"/>
        <item m="1" x="504"/>
        <item m="1" x="612"/>
        <item m="1" x="370"/>
        <item m="1" x="388"/>
        <item m="1" x="579"/>
        <item m="1" x="666"/>
        <item m="1" x="590"/>
        <item m="1" x="743"/>
        <item m="1" x="486"/>
        <item x="217"/>
        <item m="1" x="417"/>
        <item m="1" x="421"/>
        <item m="1" x="663"/>
        <item m="1" x="514"/>
        <item m="1" x="412"/>
        <item m="1" x="591"/>
        <item m="1" x="622"/>
        <item m="1" x="741"/>
        <item x="301"/>
        <item x="176"/>
        <item m="1" x="442"/>
        <item m="1" x="438"/>
        <item x="191"/>
        <item m="1" x="665"/>
        <item m="1" x="624"/>
        <item m="1" x="475"/>
        <item m="1" x="408"/>
        <item m="1" x="541"/>
        <item x="95"/>
        <item m="1" x="678"/>
        <item m="1" x="615"/>
        <item x="28"/>
        <item m="1" x="465"/>
        <item m="1" x="596"/>
        <item m="1" x="506"/>
        <item m="1" x="600"/>
        <item x="97"/>
        <item x="321"/>
        <item x="290"/>
        <item m="1" x="508"/>
        <item m="1" x="464"/>
        <item x="207"/>
        <item m="1" x="718"/>
        <item m="1" x="593"/>
        <item m="1" x="587"/>
        <item x="329"/>
        <item x="104"/>
        <item m="1" x="487"/>
        <item x="224"/>
        <item m="1" x="517"/>
        <item x="73"/>
        <item m="1" x="646"/>
        <item m="1" x="562"/>
        <item m="1" x="644"/>
        <item m="1" x="584"/>
        <item x="310"/>
        <item x="192"/>
        <item m="1" x="451"/>
        <item m="1" x="726"/>
        <item m="1" x="452"/>
        <item m="1" x="603"/>
        <item x="360"/>
        <item x="361"/>
        <item x="212"/>
        <item x="315"/>
        <item m="1" x="397"/>
        <item x="94"/>
        <item x="296"/>
        <item m="1" x="531"/>
        <item m="1" x="690"/>
        <item m="1" x="71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">
    <i>
      <x/>
    </i>
  </rowItems>
  <colFields count="1">
    <field x="0"/>
  </colFields>
  <colItems count="2">
    <i>
      <x v="3"/>
    </i>
    <i t="grand">
      <x/>
    </i>
  </colItems>
  <pageFields count="1">
    <pageField fld="4" item="11" hier="-1"/>
  </pageFields>
  <dataFields count="1">
    <dataField name="Sum of NEFA_Points" fld="5" baseField="0" baseItem="0"/>
  </dataFields>
  <formats count="46">
    <format dxfId="1776">
      <pivotArea collapsedLevelsAreSubtotals="1" fieldPosition="0">
        <references count="1">
          <reference field="7" count="0"/>
        </references>
      </pivotArea>
    </format>
    <format dxfId="1775">
      <pivotArea field="7" type="button" dataOnly="0" labelOnly="1" outline="0" axis="axisRow" fieldPosition="0"/>
    </format>
    <format dxfId="1774">
      <pivotArea dataOnly="0" labelOnly="1" fieldPosition="0">
        <references count="1">
          <reference field="0" count="0"/>
        </references>
      </pivotArea>
    </format>
    <format dxfId="1773">
      <pivotArea dataOnly="0" labelOnly="1" grandCol="1" outline="0" fieldPosition="0"/>
    </format>
    <format dxfId="1772">
      <pivotArea collapsedLevelsAreSubtotals="1" fieldPosition="0">
        <references count="1">
          <reference field="7" count="0"/>
        </references>
      </pivotArea>
    </format>
    <format dxfId="1771">
      <pivotArea dataOnly="0" grandCol="1" outline="0" fieldPosition="0"/>
    </format>
    <format dxfId="1770">
      <pivotArea type="all" dataOnly="0" outline="0" fieldPosition="0"/>
    </format>
    <format dxfId="1769">
      <pivotArea dataOnly="0" labelOnly="1" outline="0" fieldPosition="0">
        <references count="1">
          <reference field="4" count="1">
            <x v="9"/>
          </reference>
        </references>
      </pivotArea>
    </format>
    <format dxfId="1768">
      <pivotArea outline="0" collapsedLevelsAreSubtotals="1" fieldPosition="0">
        <references count="1">
          <reference field="0" count="2" selected="0">
            <x v="0"/>
            <x v="1"/>
          </reference>
        </references>
      </pivotArea>
    </format>
    <format dxfId="1767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766">
      <pivotArea dataOnly="0" labelOnly="1" fieldPosition="0">
        <references count="1">
          <reference field="7" count="0"/>
        </references>
      </pivotArea>
    </format>
    <format dxfId="1765">
      <pivotArea dataOnly="0" labelOnly="1" fieldPosition="0">
        <references count="1">
          <reference field="7" count="2">
            <x v="54"/>
            <x v="117"/>
          </reference>
        </references>
      </pivotArea>
    </format>
    <format dxfId="1764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763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762">
      <pivotArea dataOnly="0" labelOnly="1" fieldPosition="0">
        <references count="1">
          <reference field="7" count="2">
            <x v="54"/>
            <x v="117"/>
          </reference>
        </references>
      </pivotArea>
    </format>
    <format dxfId="1761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760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759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758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757">
      <pivotArea dataOnly="0" labelOnly="1" fieldPosition="0">
        <references count="1">
          <reference field="7" count="3">
            <x v="0"/>
            <x v="54"/>
            <x v="117"/>
          </reference>
        </references>
      </pivotArea>
    </format>
    <format dxfId="1756">
      <pivotArea dataOnly="0" labelOnly="1" grandCol="1" outline="0" fieldPosition="0"/>
    </format>
    <format dxfId="1755">
      <pivotArea dataOnly="0" labelOnly="1" grandCol="1" outline="0" fieldPosition="0"/>
    </format>
    <format dxfId="1754">
      <pivotArea field="4" type="button" dataOnly="0" labelOnly="1" outline="0" axis="axisPage" fieldPosition="0"/>
    </format>
    <format dxfId="1753">
      <pivotArea dataOnly="0" labelOnly="1" outline="0" fieldPosition="0">
        <references count="1">
          <reference field="4" count="1">
            <x v="9"/>
          </reference>
        </references>
      </pivotArea>
    </format>
    <format dxfId="1752">
      <pivotArea dataOnly="0" labelOnly="1" fieldPosition="0">
        <references count="1">
          <reference field="0" count="10">
            <x v="1"/>
            <x v="2"/>
            <x v="4"/>
            <x v="5"/>
            <x v="6"/>
            <x v="12"/>
            <x v="13"/>
            <x v="14"/>
            <x v="15"/>
            <x v="16"/>
          </reference>
        </references>
      </pivotArea>
    </format>
    <format dxfId="1751">
      <pivotArea outline="0" collapsedLevelsAreSubtotals="1" fieldPosition="0"/>
    </format>
    <format dxfId="1750">
      <pivotArea dataOnly="0" labelOnly="1" outline="0" fieldPosition="0">
        <references count="1">
          <reference field="4" count="1">
            <x v="9"/>
          </reference>
        </references>
      </pivotArea>
    </format>
    <format dxfId="1749">
      <pivotArea field="0" type="button" dataOnly="0" labelOnly="1" outline="0" axis="axisCol" fieldPosition="0"/>
    </format>
    <format dxfId="1748">
      <pivotArea type="topRight" dataOnly="0" labelOnly="1" outline="0" fieldPosition="0"/>
    </format>
    <format dxfId="1747">
      <pivotArea dataOnly="0" labelOnly="1" fieldPosition="0">
        <references count="1">
          <reference field="0" count="16">
            <x v="0"/>
            <x v="1"/>
            <x v="2"/>
            <x v="4"/>
            <x v="5"/>
            <x v="6"/>
            <x v="12"/>
            <x v="13"/>
            <x v="14"/>
            <x v="15"/>
            <x v="16"/>
            <x v="19"/>
            <x v="20"/>
            <x v="21"/>
            <x v="22"/>
            <x v="23"/>
          </reference>
        </references>
      </pivotArea>
    </format>
    <format dxfId="1746">
      <pivotArea dataOnly="0" labelOnly="1" grandCol="1" outline="0" fieldPosition="0"/>
    </format>
    <format dxfId="1745">
      <pivotArea dataOnly="0" labelOnly="1" fieldPosition="0">
        <references count="1">
          <reference field="0" count="29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6"/>
            <x v="37"/>
            <x v="38"/>
            <x v="40"/>
            <x v="42"/>
            <x v="43"/>
          </reference>
        </references>
      </pivotArea>
    </format>
    <format dxfId="1744">
      <pivotArea dataOnly="0" labelOnly="1" fieldPosition="0">
        <references count="1">
          <reference field="0" count="29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6"/>
            <x v="37"/>
            <x v="38"/>
            <x v="40"/>
            <x v="42"/>
            <x v="43"/>
          </reference>
        </references>
      </pivotArea>
    </format>
    <format dxfId="1743">
      <pivotArea dataOnly="0" labelOnly="1" grandCol="1" outline="0" fieldPosition="0"/>
    </format>
    <format dxfId="1742">
      <pivotArea dataOnly="0" labelOnly="1" fieldPosition="0">
        <references count="1">
          <reference field="0" count="29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6"/>
            <x v="37"/>
            <x v="38"/>
            <x v="40"/>
            <x v="42"/>
            <x v="43"/>
          </reference>
        </references>
      </pivotArea>
    </format>
    <format dxfId="1741">
      <pivotArea dataOnly="0" labelOnly="1" grandCol="1" outline="0" fieldPosition="0"/>
    </format>
    <format dxfId="1740">
      <pivotArea dataOnly="0" labelOnly="1" fieldPosition="0">
        <references count="1">
          <reference field="0" count="29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6"/>
            <x v="37"/>
            <x v="38"/>
            <x v="40"/>
            <x v="42"/>
            <x v="43"/>
          </reference>
        </references>
      </pivotArea>
    </format>
    <format dxfId="1739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738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737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736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735">
      <pivotArea dataOnly="0" labelOnly="1" fieldPosition="0">
        <references count="1">
          <reference field="0" count="5">
            <x v="44"/>
            <x v="45"/>
            <x v="46"/>
            <x v="47"/>
            <x v="48"/>
          </reference>
        </references>
      </pivotArea>
    </format>
    <format dxfId="1734">
      <pivotArea dataOnly="0" labelOnly="1" fieldPosition="0">
        <references count="1">
          <reference field="0" count="8"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1733">
      <pivotArea dataOnly="0" labelOnly="1" fieldPosition="0">
        <references count="1">
          <reference field="0" count="8"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1732">
      <pivotArea dataOnly="0" labelOnly="1" fieldPosition="0">
        <references count="1">
          <reference field="0" count="9"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1731">
      <pivotArea dataOnly="0" labelOnly="1" fieldPosition="0">
        <references count="1">
          <reference field="0" count="9">
            <x v="52"/>
            <x v="53"/>
            <x v="54"/>
            <x v="55"/>
            <x v="56"/>
            <x v="57"/>
            <x v="58"/>
            <x v="59"/>
            <x v="6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1" dataCaption="Values" updatedVersion="5" minRefreshableVersion="3" showCalcMbrs="0" useAutoFormatting="1" rowGrandTotals="0" itemPrintTitles="1" createdVersion="3" indent="0" outline="1" outlineData="1" multipleFieldFilters="0">
  <location ref="C4:E6" firstHeaderRow="1" firstDataRow="2" firstDataCol="1" rowPageCount="1" colPageCount="1"/>
  <pivotFields count="9">
    <pivotField axis="axisCol" showAll="0">
      <items count="208">
        <item m="1" x="183"/>
        <item m="1" x="151"/>
        <item m="1" x="190"/>
        <item x="55"/>
        <item m="1" x="157"/>
        <item m="1" x="176"/>
        <item m="1" x="68"/>
        <item m="1" x="67"/>
        <item m="1" x="79"/>
        <item m="1" x="150"/>
        <item m="1" x="81"/>
        <item m="1" x="104"/>
        <item m="1" x="61"/>
        <item m="1" x="169"/>
        <item m="1" x="134"/>
        <item m="1" x="63"/>
        <item m="1" x="130"/>
        <item m="1" x="191"/>
        <item m="1" x="82"/>
        <item m="1" x="125"/>
        <item m="1" x="110"/>
        <item m="1" x="60"/>
        <item m="1" x="111"/>
        <item m="1" x="155"/>
        <item m="1" x="180"/>
        <item m="1" x="174"/>
        <item m="1" x="98"/>
        <item m="1" x="181"/>
        <item m="1" x="200"/>
        <item m="1" x="142"/>
        <item m="1" x="202"/>
        <item m="1" x="199"/>
        <item m="1" x="124"/>
        <item m="1" x="186"/>
        <item m="1" x="126"/>
        <item m="1" x="93"/>
        <item m="1" x="162"/>
        <item m="1" x="100"/>
        <item m="1" x="135"/>
        <item m="1" x="89"/>
        <item m="1" x="128"/>
        <item m="1" x="160"/>
        <item m="1" x="83"/>
        <item m="1" x="144"/>
        <item m="1" x="164"/>
        <item m="1" x="159"/>
        <item m="1" x="188"/>
        <item m="1" x="119"/>
        <item m="1" x="103"/>
        <item m="1" x="76"/>
        <item m="1" x="62"/>
        <item m="1" x="118"/>
        <item m="1" x="114"/>
        <item m="1" x="204"/>
        <item m="1" x="116"/>
        <item m="1" x="120"/>
        <item m="1" x="189"/>
        <item m="1" x="59"/>
        <item m="1" x="85"/>
        <item m="1" x="198"/>
        <item m="1" x="108"/>
        <item m="1" x="101"/>
        <item m="1" x="121"/>
        <item m="1" x="178"/>
        <item m="1" x="201"/>
        <item m="1" x="197"/>
        <item m="1" x="143"/>
        <item m="1" x="136"/>
        <item m="1" x="90"/>
        <item m="1" x="92"/>
        <item m="1" x="86"/>
        <item m="1" x="80"/>
        <item m="1" x="163"/>
        <item m="1" x="170"/>
        <item m="1" x="78"/>
        <item m="1" x="123"/>
        <item m="1" x="138"/>
        <item m="1" x="196"/>
        <item m="1" x="87"/>
        <item m="1" x="156"/>
        <item m="1" x="64"/>
        <item m="1" x="117"/>
        <item m="1" x="129"/>
        <item m="1" x="165"/>
        <item m="1" x="153"/>
        <item m="1" x="149"/>
        <item m="1" x="105"/>
        <item m="1" x="69"/>
        <item m="1" x="137"/>
        <item m="1" x="58"/>
        <item m="1" x="115"/>
        <item m="1" x="147"/>
        <item m="1" x="109"/>
        <item m="1" x="167"/>
        <item m="1" x="73"/>
        <item m="1" x="71"/>
        <item m="1" x="75"/>
        <item m="1" x="171"/>
        <item m="1" x="65"/>
        <item m="1" x="107"/>
        <item m="1" x="168"/>
        <item m="1" x="140"/>
        <item m="1" x="158"/>
        <item m="1" x="145"/>
        <item m="1" x="133"/>
        <item m="1" x="179"/>
        <item m="1" x="99"/>
        <item m="1" x="57"/>
        <item m="1" x="70"/>
        <item m="1" x="127"/>
        <item m="1" x="175"/>
        <item m="1" x="84"/>
        <item m="1" x="194"/>
        <item m="1" x="193"/>
        <item m="1" x="185"/>
        <item m="1" x="113"/>
        <item m="1" x="182"/>
        <item m="1" x="161"/>
        <item m="1" x="195"/>
        <item m="1" x="74"/>
        <item m="1" x="72"/>
        <item m="1" x="95"/>
        <item m="1" x="177"/>
        <item m="1" x="77"/>
        <item m="1" x="97"/>
        <item m="1" x="184"/>
        <item m="1" x="154"/>
        <item m="1" x="203"/>
        <item m="1" x="146"/>
        <item m="1" x="66"/>
        <item m="1" x="152"/>
        <item m="1" x="166"/>
        <item m="1" x="96"/>
        <item m="1" x="56"/>
        <item m="1" x="132"/>
        <item m="1" x="112"/>
        <item m="1" x="141"/>
        <item m="1" x="187"/>
        <item m="1" x="102"/>
        <item m="1" x="122"/>
        <item m="1" x="94"/>
        <item m="1" x="106"/>
        <item m="1" x="173"/>
        <item m="1" x="91"/>
        <item m="1" x="205"/>
        <item m="1" x="131"/>
        <item m="1" x="88"/>
        <item m="1" x="139"/>
        <item m="1" x="148"/>
        <item m="1" x="172"/>
        <item m="1" x="206"/>
        <item m="1"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showAll="0"/>
    <pivotField axis="axisPage" showAll="0">
      <items count="20">
        <item x="4"/>
        <item x="8"/>
        <item x="5"/>
        <item x="7"/>
        <item x="6"/>
        <item x="10"/>
        <item x="2"/>
        <item x="1"/>
        <item x="0"/>
        <item x="3"/>
        <item x="9"/>
        <item x="16"/>
        <item m="1" x="17"/>
        <item x="15"/>
        <item x="13"/>
        <item x="11"/>
        <item x="12"/>
        <item x="14"/>
        <item m="1" x="18"/>
        <item t="default"/>
      </items>
    </pivotField>
    <pivotField dataField="1" numFmtId="165" showAll="0"/>
    <pivotField numFmtId="164" showAll="0"/>
    <pivotField axis="axisRow" showAll="0" sortType="descending">
      <items count="748">
        <item x="367"/>
        <item m="1" x="651"/>
        <item m="1" x="548"/>
        <item m="1" x="564"/>
        <item x="16"/>
        <item x="345"/>
        <item x="352"/>
        <item m="1" x="416"/>
        <item m="1" x="373"/>
        <item x="204"/>
        <item x="229"/>
        <item x="111"/>
        <item x="283"/>
        <item m="1" x="700"/>
        <item x="65"/>
        <item x="353"/>
        <item m="1" x="509"/>
        <item x="8"/>
        <item x="140"/>
        <item m="1" x="383"/>
        <item m="1" x="580"/>
        <item x="1"/>
        <item m="1" x="520"/>
        <item m="1" x="518"/>
        <item x="70"/>
        <item x="77"/>
        <item x="291"/>
        <item m="1" x="395"/>
        <item m="1" x="576"/>
        <item x="226"/>
        <item m="1" x="640"/>
        <item m="1" x="739"/>
        <item m="1" x="573"/>
        <item x="355"/>
        <item m="1" x="586"/>
        <item x="313"/>
        <item m="1" x="676"/>
        <item m="1" x="631"/>
        <item m="1" x="658"/>
        <item m="1" x="453"/>
        <item x="258"/>
        <item x="259"/>
        <item x="158"/>
        <item x="161"/>
        <item m="1" x="479"/>
        <item x="75"/>
        <item m="1" x="425"/>
        <item x="66"/>
        <item m="1" x="692"/>
        <item x="112"/>
        <item x="263"/>
        <item m="1" x="539"/>
        <item x="194"/>
        <item x="193"/>
        <item m="1" x="685"/>
        <item x="339"/>
        <item x="3"/>
        <item x="72"/>
        <item x="10"/>
        <item m="1" x="378"/>
        <item m="1" x="599"/>
        <item m="1" x="577"/>
        <item m="1" x="729"/>
        <item m="1" x="481"/>
        <item x="308"/>
        <item x="4"/>
        <item x="36"/>
        <item x="318"/>
        <item m="1" x="433"/>
        <item m="1" x="547"/>
        <item m="1" x="549"/>
        <item m="1" x="608"/>
        <item x="219"/>
        <item m="1" x="467"/>
        <item m="1" x="478"/>
        <item m="1" x="374"/>
        <item m="1" x="505"/>
        <item m="1" x="437"/>
        <item x="139"/>
        <item x="267"/>
        <item m="1" x="493"/>
        <item x="307"/>
        <item x="159"/>
        <item m="1" x="503"/>
        <item m="1" x="414"/>
        <item x="366"/>
        <item m="1" x="674"/>
        <item m="1" x="565"/>
        <item m="1" x="707"/>
        <item m="1" x="672"/>
        <item m="1" x="532"/>
        <item x="286"/>
        <item x="124"/>
        <item m="1" x="482"/>
        <item m="1" x="736"/>
        <item m="1" x="721"/>
        <item m="1" x="696"/>
        <item m="1" x="556"/>
        <item m="1" x="740"/>
        <item x="358"/>
        <item m="1" x="704"/>
        <item x="116"/>
        <item x="230"/>
        <item m="1" x="655"/>
        <item x="35"/>
        <item x="79"/>
        <item m="1" x="419"/>
        <item m="1" x="598"/>
        <item m="1" x="719"/>
        <item m="1" x="617"/>
        <item m="1" x="420"/>
        <item m="1" x="656"/>
        <item x="74"/>
        <item m="1" x="456"/>
        <item m="1" x="652"/>
        <item m="1" x="709"/>
        <item m="1" x="689"/>
        <item m="1" x="512"/>
        <item x="201"/>
        <item m="1" x="623"/>
        <item m="1" x="398"/>
        <item m="1" x="485"/>
        <item x="312"/>
        <item m="1" x="737"/>
        <item x="69"/>
        <item m="1" x="382"/>
        <item m="1" x="495"/>
        <item m="1" x="510"/>
        <item m="1" x="469"/>
        <item m="1" x="460"/>
        <item m="1" x="470"/>
        <item m="1" x="654"/>
        <item m="1" x="404"/>
        <item m="1" x="458"/>
        <item m="1" x="630"/>
        <item x="64"/>
        <item x="299"/>
        <item m="1" x="390"/>
        <item m="1" x="530"/>
        <item m="1" x="500"/>
        <item m="1" x="524"/>
        <item m="1" x="609"/>
        <item x="351"/>
        <item m="1" x="684"/>
        <item m="1" x="592"/>
        <item x="338"/>
        <item m="1" x="703"/>
        <item x="151"/>
        <item m="1" x="516"/>
        <item m="1" x="578"/>
        <item m="1" x="439"/>
        <item m="1" x="682"/>
        <item m="1" x="405"/>
        <item m="1" x="638"/>
        <item m="1" x="677"/>
        <item m="1" x="375"/>
        <item m="1" x="616"/>
        <item m="1" x="440"/>
        <item x="287"/>
        <item m="1" x="537"/>
        <item x="336"/>
        <item m="1" x="746"/>
        <item m="1" x="711"/>
        <item m="1" x="525"/>
        <item m="1" x="527"/>
        <item m="1" x="712"/>
        <item m="1" x="595"/>
        <item m="1" x="483"/>
        <item m="1" x="407"/>
        <item x="225"/>
        <item m="1" x="511"/>
        <item x="266"/>
        <item m="1" x="602"/>
        <item x="205"/>
        <item x="197"/>
        <item x="150"/>
        <item m="1" x="589"/>
        <item m="1" x="477"/>
        <item x="122"/>
        <item m="1" x="686"/>
        <item m="1" x="588"/>
        <item m="1" x="488"/>
        <item x="189"/>
        <item m="1" x="735"/>
        <item x="37"/>
        <item m="1" x="563"/>
        <item m="1" x="687"/>
        <item m="1" x="557"/>
        <item m="1" x="393"/>
        <item m="1" x="455"/>
        <item m="1" x="581"/>
        <item m="1" x="545"/>
        <item m="1" x="552"/>
        <item x="220"/>
        <item m="1" x="605"/>
        <item m="1" x="540"/>
        <item m="1" x="699"/>
        <item x="106"/>
        <item m="1" x="528"/>
        <item m="1" x="379"/>
        <item m="1" x="618"/>
        <item m="1" x="734"/>
        <item x="54"/>
        <item m="1" x="538"/>
        <item x="354"/>
        <item m="1" x="629"/>
        <item m="1" x="642"/>
        <item m="1" x="671"/>
        <item m="1" x="533"/>
        <item x="76"/>
        <item m="1" x="431"/>
        <item x="242"/>
        <item x="222"/>
        <item m="1" x="554"/>
        <item x="243"/>
        <item m="1" x="432"/>
        <item m="1" x="410"/>
        <item x="314"/>
        <item m="1" x="529"/>
        <item x="332"/>
        <item m="1" x="380"/>
        <item m="1" x="386"/>
        <item m="1" x="713"/>
        <item m="1" x="501"/>
        <item m="1" x="555"/>
        <item x="223"/>
        <item x="172"/>
        <item m="1" x="680"/>
        <item m="1" x="384"/>
        <item x="125"/>
        <item x="218"/>
        <item m="1" x="448"/>
        <item x="168"/>
        <item m="1" x="597"/>
        <item x="227"/>
        <item m="1" x="551"/>
        <item m="1" x="507"/>
        <item m="1" x="553"/>
        <item m="1" x="701"/>
        <item x="110"/>
        <item m="1" x="575"/>
        <item m="1" x="519"/>
        <item m="1" x="369"/>
        <item m="1" x="376"/>
        <item m="1" x="570"/>
        <item m="1" x="610"/>
        <item m="1" x="574"/>
        <item m="1" x="738"/>
        <item m="1" x="627"/>
        <item m="1" x="669"/>
        <item x="206"/>
        <item m="1" x="498"/>
        <item m="1" x="723"/>
        <item x="238"/>
        <item m="1" x="436"/>
        <item x="327"/>
        <item m="1" x="377"/>
        <item x="121"/>
        <item x="39"/>
        <item m="1" x="662"/>
        <item x="199"/>
        <item m="1" x="544"/>
        <item m="1" x="607"/>
        <item m="1" x="601"/>
        <item x="15"/>
        <item x="9"/>
        <item m="1" x="372"/>
        <item m="1" x="611"/>
        <item m="1" x="543"/>
        <item x="160"/>
        <item m="1" x="571"/>
        <item x="260"/>
        <item x="292"/>
        <item m="1" x="513"/>
        <item m="1" x="494"/>
        <item m="1" x="558"/>
        <item m="1" x="637"/>
        <item x="356"/>
        <item m="1" x="504"/>
        <item m="1" x="612"/>
        <item m="1" x="370"/>
        <item m="1" x="388"/>
        <item m="1" x="579"/>
        <item m="1" x="666"/>
        <item m="1" x="590"/>
        <item m="1" x="743"/>
        <item m="1" x="486"/>
        <item x="217"/>
        <item m="1" x="417"/>
        <item m="1" x="421"/>
        <item m="1" x="663"/>
        <item m="1" x="514"/>
        <item m="1" x="412"/>
        <item m="1" x="591"/>
        <item m="1" x="622"/>
        <item m="1" x="741"/>
        <item x="301"/>
        <item x="176"/>
        <item m="1" x="442"/>
        <item m="1" x="438"/>
        <item x="191"/>
        <item m="1" x="665"/>
        <item m="1" x="624"/>
        <item m="1" x="475"/>
        <item m="1" x="408"/>
        <item m="1" x="541"/>
        <item x="95"/>
        <item m="1" x="678"/>
        <item m="1" x="615"/>
        <item x="28"/>
        <item m="1" x="465"/>
        <item m="1" x="596"/>
        <item m="1" x="506"/>
        <item m="1" x="600"/>
        <item x="97"/>
        <item x="321"/>
        <item x="290"/>
        <item m="1" x="508"/>
        <item m="1" x="464"/>
        <item x="207"/>
        <item m="1" x="718"/>
        <item m="1" x="593"/>
        <item m="1" x="587"/>
        <item x="329"/>
        <item x="104"/>
        <item m="1" x="487"/>
        <item x="224"/>
        <item m="1" x="517"/>
        <item x="73"/>
        <item m="1" x="646"/>
        <item m="1" x="562"/>
        <item m="1" x="644"/>
        <item m="1" x="584"/>
        <item x="310"/>
        <item x="192"/>
        <item m="1" x="451"/>
        <item m="1" x="726"/>
        <item m="1" x="452"/>
        <item m="1" x="603"/>
        <item x="360"/>
        <item x="361"/>
        <item x="212"/>
        <item x="315"/>
        <item m="1" x="397"/>
        <item x="94"/>
        <item x="296"/>
        <item m="1" x="531"/>
        <item m="1" x="690"/>
        <item m="1" x="71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">
    <i>
      <x/>
    </i>
  </rowItems>
  <colFields count="1">
    <field x="0"/>
  </colFields>
  <colItems count="2">
    <i>
      <x v="3"/>
    </i>
    <i t="grand">
      <x/>
    </i>
  </colItems>
  <pageFields count="1">
    <pageField fld="4" item="11" hier="-1"/>
  </pageFields>
  <dataFields count="1">
    <dataField name="Sum of NEFA_Points" fld="5" baseField="0" baseItem="0"/>
  </dataFields>
  <formats count="26">
    <format dxfId="1549">
      <pivotArea collapsedLevelsAreSubtotals="1" fieldPosition="0">
        <references count="1">
          <reference field="7" count="0"/>
        </references>
      </pivotArea>
    </format>
    <format dxfId="1548">
      <pivotArea field="7" type="button" dataOnly="0" labelOnly="1" outline="0" axis="axisRow" fieldPosition="0"/>
    </format>
    <format dxfId="1547">
      <pivotArea dataOnly="0" labelOnly="1" fieldPosition="0">
        <references count="1">
          <reference field="0" count="0"/>
        </references>
      </pivotArea>
    </format>
    <format dxfId="1546">
      <pivotArea dataOnly="0" labelOnly="1" grandCol="1" outline="0" fieldPosition="0"/>
    </format>
    <format dxfId="1545">
      <pivotArea collapsedLevelsAreSubtotals="1" fieldPosition="0">
        <references count="1">
          <reference field="7" count="0"/>
        </references>
      </pivotArea>
    </format>
    <format dxfId="1544">
      <pivotArea dataOnly="0" grandCol="1" outline="0" fieldPosition="0"/>
    </format>
    <format dxfId="1543">
      <pivotArea type="all" dataOnly="0" outline="0" fieldPosition="0"/>
    </format>
    <format dxfId="1542">
      <pivotArea outline="0" collapsedLevelsAreSubtotals="1" fieldPosition="0">
        <references count="1">
          <reference field="0" count="2" selected="0">
            <x v="0"/>
            <x v="1"/>
          </reference>
        </references>
      </pivotArea>
    </format>
    <format dxfId="1541">
      <pivotArea dataOnly="0" labelOnly="1" fieldPosition="0">
        <references count="1">
          <reference field="7" count="0"/>
        </references>
      </pivotArea>
    </format>
    <format dxfId="1540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39">
      <pivotArea dataOnly="0" labelOnly="1" fieldPosition="0">
        <references count="1">
          <reference field="7" count="7">
            <x v="38"/>
            <x v="46"/>
            <x v="61"/>
            <x v="68"/>
            <x v="78"/>
            <x v="85"/>
            <x v="116"/>
          </reference>
        </references>
      </pivotArea>
    </format>
    <format dxfId="1538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37">
      <pivotArea dataOnly="0" labelOnly="1" fieldPosition="0">
        <references count="1">
          <reference field="7" count="8">
            <x v="38"/>
            <x v="46"/>
            <x v="61"/>
            <x v="68"/>
            <x v="78"/>
            <x v="85"/>
            <x v="116"/>
            <x v="142"/>
          </reference>
        </references>
      </pivotArea>
    </format>
    <format dxfId="1536">
      <pivotArea dataOnly="0" labelOnly="1" fieldPosition="0">
        <references count="1">
          <reference field="7" count="8">
            <x v="38"/>
            <x v="46"/>
            <x v="61"/>
            <x v="68"/>
            <x v="78"/>
            <x v="85"/>
            <x v="116"/>
            <x v="142"/>
          </reference>
        </references>
      </pivotArea>
    </format>
    <format dxfId="1535">
      <pivotArea dataOnly="0" labelOnly="1" fieldPosition="0">
        <references count="1">
          <reference field="0" count="27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7"/>
            <x v="38"/>
            <x v="40"/>
            <x v="43"/>
          </reference>
        </references>
      </pivotArea>
    </format>
    <format dxfId="1534">
      <pivotArea dataOnly="0" labelOnly="1" fieldPosition="0">
        <references count="1">
          <reference field="0" count="28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7"/>
            <x v="39"/>
            <x v="40"/>
            <x v="41"/>
            <x v="42"/>
          </reference>
        </references>
      </pivotArea>
    </format>
    <format dxfId="1533">
      <pivotArea dataOnly="0" labelOnly="1" grandCol="1" outline="0" fieldPosition="0"/>
    </format>
    <format dxfId="1532">
      <pivotArea dataOnly="0" labelOnly="1" fieldPosition="0">
        <references count="1">
          <reference field="0" count="28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7"/>
            <x v="39"/>
            <x v="40"/>
            <x v="41"/>
            <x v="42"/>
          </reference>
        </references>
      </pivotArea>
    </format>
    <format dxfId="1531">
      <pivotArea dataOnly="0" labelOnly="1" grandCol="1" outline="0" fieldPosition="0"/>
    </format>
    <format dxfId="1530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29">
      <pivotArea dataOnly="0" labelOnly="1" fieldPosition="0">
        <references count="1">
          <reference field="0" count="28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7"/>
            <x v="39"/>
            <x v="40"/>
            <x v="41"/>
            <x v="42"/>
          </reference>
        </references>
      </pivotArea>
    </format>
    <format dxfId="1528">
      <pivotArea dataOnly="0" labelOnly="1" fieldPosition="0">
        <references count="1">
          <reference field="0" count="28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7"/>
            <x v="39"/>
            <x v="40"/>
            <x v="41"/>
            <x v="42"/>
          </reference>
        </references>
      </pivotArea>
    </format>
    <format dxfId="1527">
      <pivotArea dataOnly="0" labelOnly="1" fieldPosition="0">
        <references count="1">
          <reference field="0" count="1">
            <x v="36"/>
          </reference>
        </references>
      </pivotArea>
    </format>
    <format dxfId="1526">
      <pivotArea dataOnly="0" labelOnly="1" fieldPosition="0">
        <references count="1">
          <reference field="0" count="6">
            <x v="42"/>
            <x v="44"/>
            <x v="45"/>
            <x v="46"/>
            <x v="47"/>
            <x v="48"/>
          </reference>
        </references>
      </pivotArea>
    </format>
    <format dxfId="1525">
      <pivotArea dataOnly="0" labelOnly="1" fieldPosition="0">
        <references count="1">
          <reference field="0" count="2">
            <x v="49"/>
            <x v="50"/>
          </reference>
        </references>
      </pivotArea>
    </format>
    <format dxfId="1524">
      <pivotArea dataOnly="0" labelOnly="1" fieldPosition="0">
        <references count="1">
          <reference field="0" count="1">
            <x v="5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1" dataCaption="Values" updatedVersion="5" minRefreshableVersion="3" showCalcMbrs="0" useAutoFormatting="1" rowGrandTotals="0" itemPrintTitles="1" createdVersion="3" indent="0" outline="1" outlineData="1" multipleFieldFilters="0">
  <location ref="C4:E6" firstHeaderRow="1" firstDataRow="2" firstDataCol="1" rowPageCount="1" colPageCount="1"/>
  <pivotFields count="9">
    <pivotField axis="axisCol" showAll="0">
      <items count="208">
        <item m="1" x="183"/>
        <item m="1" x="151"/>
        <item m="1" x="190"/>
        <item x="55"/>
        <item m="1" x="157"/>
        <item m="1" x="176"/>
        <item m="1" x="68"/>
        <item m="1" x="67"/>
        <item m="1" x="79"/>
        <item m="1" x="150"/>
        <item m="1" x="81"/>
        <item m="1" x="104"/>
        <item m="1" x="61"/>
        <item m="1" x="169"/>
        <item m="1" x="134"/>
        <item m="1" x="63"/>
        <item m="1" x="130"/>
        <item m="1" x="191"/>
        <item m="1" x="82"/>
        <item m="1" x="125"/>
        <item m="1" x="110"/>
        <item m="1" x="60"/>
        <item m="1" x="111"/>
        <item m="1" x="155"/>
        <item m="1" x="180"/>
        <item m="1" x="174"/>
        <item m="1" x="98"/>
        <item m="1" x="181"/>
        <item m="1" x="200"/>
        <item m="1" x="142"/>
        <item m="1" x="202"/>
        <item m="1" x="199"/>
        <item m="1" x="124"/>
        <item m="1" x="186"/>
        <item m="1" x="162"/>
        <item m="1" x="126"/>
        <item m="1" x="93"/>
        <item m="1" x="100"/>
        <item m="1" x="135"/>
        <item m="1" x="89"/>
        <item m="1" x="128"/>
        <item m="1" x="160"/>
        <item m="1" x="83"/>
        <item m="1" x="144"/>
        <item m="1" x="164"/>
        <item m="1" x="159"/>
        <item m="1" x="188"/>
        <item m="1" x="119"/>
        <item m="1" x="103"/>
        <item m="1" x="76"/>
        <item m="1" x="62"/>
        <item m="1" x="118"/>
        <item m="1" x="114"/>
        <item m="1" x="204"/>
        <item m="1" x="116"/>
        <item m="1" x="120"/>
        <item m="1" x="189"/>
        <item m="1" x="59"/>
        <item m="1" x="85"/>
        <item m="1" x="198"/>
        <item m="1" x="108"/>
        <item m="1" x="101"/>
        <item m="1" x="121"/>
        <item m="1" x="178"/>
        <item m="1" x="201"/>
        <item m="1" x="197"/>
        <item m="1" x="143"/>
        <item m="1" x="136"/>
        <item m="1" x="90"/>
        <item m="1" x="92"/>
        <item m="1" x="86"/>
        <item m="1" x="80"/>
        <item m="1" x="163"/>
        <item m="1" x="170"/>
        <item m="1" x="78"/>
        <item m="1" x="123"/>
        <item m="1" x="138"/>
        <item m="1" x="196"/>
        <item m="1" x="87"/>
        <item m="1" x="156"/>
        <item m="1" x="64"/>
        <item m="1" x="117"/>
        <item m="1" x="129"/>
        <item m="1" x="165"/>
        <item m="1" x="153"/>
        <item m="1" x="149"/>
        <item m="1" x="105"/>
        <item m="1" x="69"/>
        <item m="1" x="137"/>
        <item m="1" x="58"/>
        <item m="1" x="115"/>
        <item m="1" x="147"/>
        <item m="1" x="109"/>
        <item m="1" x="167"/>
        <item m="1" x="73"/>
        <item m="1" x="71"/>
        <item m="1" x="75"/>
        <item m="1" x="171"/>
        <item m="1" x="65"/>
        <item m="1" x="107"/>
        <item m="1" x="168"/>
        <item m="1" x="140"/>
        <item m="1" x="158"/>
        <item m="1" x="145"/>
        <item m="1" x="133"/>
        <item m="1" x="179"/>
        <item m="1" x="99"/>
        <item m="1" x="57"/>
        <item m="1" x="70"/>
        <item m="1" x="127"/>
        <item m="1" x="175"/>
        <item m="1" x="84"/>
        <item m="1" x="194"/>
        <item m="1" x="193"/>
        <item m="1" x="185"/>
        <item m="1" x="113"/>
        <item m="1" x="182"/>
        <item m="1" x="161"/>
        <item m="1" x="195"/>
        <item m="1" x="74"/>
        <item m="1" x="72"/>
        <item m="1" x="95"/>
        <item m="1" x="177"/>
        <item m="1" x="77"/>
        <item m="1" x="97"/>
        <item m="1" x="184"/>
        <item m="1" x="154"/>
        <item m="1" x="203"/>
        <item m="1" x="146"/>
        <item m="1" x="66"/>
        <item m="1" x="152"/>
        <item m="1" x="166"/>
        <item m="1" x="96"/>
        <item m="1" x="56"/>
        <item m="1" x="132"/>
        <item m="1" x="112"/>
        <item m="1" x="141"/>
        <item m="1" x="187"/>
        <item m="1" x="102"/>
        <item m="1" x="122"/>
        <item m="1" x="94"/>
        <item m="1" x="106"/>
        <item m="1" x="173"/>
        <item m="1" x="91"/>
        <item m="1" x="205"/>
        <item m="1" x="131"/>
        <item m="1" x="88"/>
        <item m="1" x="139"/>
        <item m="1" x="148"/>
        <item m="1" x="172"/>
        <item m="1" x="206"/>
        <item m="1"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showAll="0"/>
    <pivotField axis="axisPage" showAll="0">
      <items count="20">
        <item x="4"/>
        <item x="8"/>
        <item x="5"/>
        <item x="7"/>
        <item x="6"/>
        <item x="10"/>
        <item x="2"/>
        <item x="1"/>
        <item x="0"/>
        <item x="3"/>
        <item x="9"/>
        <item x="16"/>
        <item m="1" x="17"/>
        <item x="15"/>
        <item x="13"/>
        <item x="11"/>
        <item x="12"/>
        <item x="14"/>
        <item m="1" x="18"/>
        <item t="default"/>
      </items>
    </pivotField>
    <pivotField dataField="1" numFmtId="165" showAll="0"/>
    <pivotField numFmtId="164" showAll="0"/>
    <pivotField axis="axisRow" showAll="0" sortType="descending">
      <items count="748">
        <item x="367"/>
        <item m="1" x="651"/>
        <item m="1" x="548"/>
        <item m="1" x="564"/>
        <item x="16"/>
        <item x="345"/>
        <item x="352"/>
        <item m="1" x="416"/>
        <item m="1" x="373"/>
        <item x="204"/>
        <item x="229"/>
        <item x="111"/>
        <item x="283"/>
        <item m="1" x="700"/>
        <item x="65"/>
        <item x="353"/>
        <item m="1" x="509"/>
        <item x="8"/>
        <item x="140"/>
        <item m="1" x="383"/>
        <item m="1" x="580"/>
        <item x="1"/>
        <item m="1" x="520"/>
        <item m="1" x="518"/>
        <item x="70"/>
        <item x="77"/>
        <item x="291"/>
        <item m="1" x="395"/>
        <item m="1" x="576"/>
        <item x="226"/>
        <item m="1" x="640"/>
        <item m="1" x="739"/>
        <item m="1" x="573"/>
        <item x="355"/>
        <item m="1" x="586"/>
        <item x="313"/>
        <item m="1" x="676"/>
        <item m="1" x="631"/>
        <item m="1" x="658"/>
        <item m="1" x="453"/>
        <item x="258"/>
        <item x="259"/>
        <item x="158"/>
        <item x="161"/>
        <item m="1" x="479"/>
        <item x="75"/>
        <item m="1" x="425"/>
        <item x="66"/>
        <item m="1" x="692"/>
        <item x="112"/>
        <item x="263"/>
        <item m="1" x="539"/>
        <item x="194"/>
        <item x="193"/>
        <item m="1" x="685"/>
        <item x="339"/>
        <item x="3"/>
        <item x="72"/>
        <item x="10"/>
        <item m="1" x="378"/>
        <item m="1" x="599"/>
        <item m="1" x="577"/>
        <item m="1" x="729"/>
        <item m="1" x="481"/>
        <item x="308"/>
        <item x="4"/>
        <item x="36"/>
        <item x="318"/>
        <item m="1" x="433"/>
        <item m="1" x="547"/>
        <item m="1" x="549"/>
        <item m="1" x="608"/>
        <item x="219"/>
        <item m="1" x="467"/>
        <item m="1" x="478"/>
        <item m="1" x="374"/>
        <item m="1" x="505"/>
        <item m="1" x="437"/>
        <item x="139"/>
        <item x="267"/>
        <item m="1" x="493"/>
        <item x="307"/>
        <item x="159"/>
        <item m="1" x="503"/>
        <item m="1" x="414"/>
        <item x="366"/>
        <item m="1" x="674"/>
        <item m="1" x="565"/>
        <item m="1" x="707"/>
        <item m="1" x="672"/>
        <item m="1" x="532"/>
        <item x="286"/>
        <item x="124"/>
        <item m="1" x="482"/>
        <item m="1" x="736"/>
        <item m="1" x="721"/>
        <item m="1" x="696"/>
        <item m="1" x="556"/>
        <item m="1" x="740"/>
        <item x="358"/>
        <item m="1" x="704"/>
        <item x="116"/>
        <item x="230"/>
        <item m="1" x="655"/>
        <item x="35"/>
        <item x="79"/>
        <item m="1" x="419"/>
        <item m="1" x="598"/>
        <item m="1" x="719"/>
        <item m="1" x="617"/>
        <item m="1" x="420"/>
        <item m="1" x="656"/>
        <item x="74"/>
        <item m="1" x="456"/>
        <item m="1" x="652"/>
        <item m="1" x="709"/>
        <item m="1" x="689"/>
        <item m="1" x="512"/>
        <item x="201"/>
        <item m="1" x="623"/>
        <item m="1" x="398"/>
        <item m="1" x="485"/>
        <item x="312"/>
        <item m="1" x="737"/>
        <item x="69"/>
        <item m="1" x="382"/>
        <item m="1" x="495"/>
        <item m="1" x="510"/>
        <item m="1" x="469"/>
        <item m="1" x="460"/>
        <item m="1" x="470"/>
        <item m="1" x="654"/>
        <item m="1" x="404"/>
        <item m="1" x="458"/>
        <item m="1" x="630"/>
        <item x="64"/>
        <item x="299"/>
        <item m="1" x="390"/>
        <item m="1" x="530"/>
        <item m="1" x="500"/>
        <item m="1" x="524"/>
        <item m="1" x="609"/>
        <item x="351"/>
        <item m="1" x="684"/>
        <item m="1" x="592"/>
        <item x="338"/>
        <item m="1" x="703"/>
        <item x="151"/>
        <item m="1" x="516"/>
        <item m="1" x="578"/>
        <item m="1" x="439"/>
        <item m="1" x="682"/>
        <item m="1" x="405"/>
        <item m="1" x="638"/>
        <item m="1" x="677"/>
        <item m="1" x="375"/>
        <item m="1" x="616"/>
        <item m="1" x="440"/>
        <item x="287"/>
        <item m="1" x="537"/>
        <item x="336"/>
        <item m="1" x="746"/>
        <item m="1" x="711"/>
        <item m="1" x="525"/>
        <item m="1" x="527"/>
        <item m="1" x="712"/>
        <item m="1" x="595"/>
        <item m="1" x="483"/>
        <item m="1" x="407"/>
        <item x="225"/>
        <item m="1" x="511"/>
        <item x="266"/>
        <item m="1" x="602"/>
        <item x="205"/>
        <item x="197"/>
        <item x="150"/>
        <item m="1" x="589"/>
        <item m="1" x="477"/>
        <item x="122"/>
        <item m="1" x="686"/>
        <item m="1" x="588"/>
        <item m="1" x="488"/>
        <item x="189"/>
        <item m="1" x="735"/>
        <item x="37"/>
        <item m="1" x="563"/>
        <item m="1" x="687"/>
        <item m="1" x="557"/>
        <item m="1" x="393"/>
        <item m="1" x="455"/>
        <item m="1" x="581"/>
        <item m="1" x="545"/>
        <item m="1" x="552"/>
        <item x="220"/>
        <item m="1" x="605"/>
        <item m="1" x="540"/>
        <item m="1" x="699"/>
        <item x="106"/>
        <item m="1" x="528"/>
        <item m="1" x="379"/>
        <item m="1" x="618"/>
        <item m="1" x="734"/>
        <item x="54"/>
        <item m="1" x="538"/>
        <item x="354"/>
        <item m="1" x="629"/>
        <item m="1" x="642"/>
        <item m="1" x="671"/>
        <item m="1" x="533"/>
        <item x="76"/>
        <item m="1" x="431"/>
        <item x="242"/>
        <item x="222"/>
        <item m="1" x="554"/>
        <item x="243"/>
        <item m="1" x="432"/>
        <item m="1" x="410"/>
        <item x="314"/>
        <item m="1" x="529"/>
        <item x="332"/>
        <item m="1" x="380"/>
        <item m="1" x="386"/>
        <item m="1" x="713"/>
        <item m="1" x="501"/>
        <item m="1" x="555"/>
        <item x="223"/>
        <item x="172"/>
        <item m="1" x="680"/>
        <item m="1" x="384"/>
        <item x="125"/>
        <item x="218"/>
        <item m="1" x="448"/>
        <item x="168"/>
        <item m="1" x="597"/>
        <item x="227"/>
        <item m="1" x="551"/>
        <item m="1" x="507"/>
        <item m="1" x="553"/>
        <item m="1" x="701"/>
        <item x="110"/>
        <item m="1" x="575"/>
        <item m="1" x="519"/>
        <item m="1" x="369"/>
        <item m="1" x="376"/>
        <item m="1" x="570"/>
        <item m="1" x="610"/>
        <item m="1" x="574"/>
        <item m="1" x="738"/>
        <item m="1" x="627"/>
        <item m="1" x="669"/>
        <item x="206"/>
        <item m="1" x="498"/>
        <item m="1" x="723"/>
        <item x="238"/>
        <item m="1" x="436"/>
        <item x="327"/>
        <item m="1" x="377"/>
        <item x="121"/>
        <item x="39"/>
        <item m="1" x="662"/>
        <item x="199"/>
        <item m="1" x="544"/>
        <item m="1" x="607"/>
        <item m="1" x="601"/>
        <item x="15"/>
        <item x="9"/>
        <item m="1" x="372"/>
        <item m="1" x="611"/>
        <item m="1" x="543"/>
        <item x="160"/>
        <item m="1" x="571"/>
        <item x="260"/>
        <item x="292"/>
        <item m="1" x="513"/>
        <item m="1" x="494"/>
        <item m="1" x="558"/>
        <item m="1" x="637"/>
        <item x="356"/>
        <item m="1" x="504"/>
        <item m="1" x="612"/>
        <item m="1" x="370"/>
        <item m="1" x="388"/>
        <item m="1" x="579"/>
        <item m="1" x="666"/>
        <item m="1" x="590"/>
        <item m="1" x="743"/>
        <item m="1" x="486"/>
        <item x="217"/>
        <item m="1" x="417"/>
        <item m="1" x="421"/>
        <item m="1" x="663"/>
        <item m="1" x="514"/>
        <item m="1" x="412"/>
        <item m="1" x="591"/>
        <item m="1" x="622"/>
        <item m="1" x="741"/>
        <item x="301"/>
        <item x="176"/>
        <item m="1" x="442"/>
        <item m="1" x="438"/>
        <item x="191"/>
        <item m="1" x="665"/>
        <item m="1" x="624"/>
        <item m="1" x="475"/>
        <item m="1" x="408"/>
        <item m="1" x="541"/>
        <item x="95"/>
        <item m="1" x="678"/>
        <item m="1" x="615"/>
        <item x="28"/>
        <item m="1" x="465"/>
        <item m="1" x="596"/>
        <item m="1" x="506"/>
        <item m="1" x="600"/>
        <item x="97"/>
        <item x="321"/>
        <item x="290"/>
        <item m="1" x="508"/>
        <item m="1" x="464"/>
        <item x="207"/>
        <item m="1" x="718"/>
        <item m="1" x="593"/>
        <item m="1" x="587"/>
        <item x="329"/>
        <item x="104"/>
        <item m="1" x="487"/>
        <item x="224"/>
        <item m="1" x="517"/>
        <item x="73"/>
        <item m="1" x="646"/>
        <item m="1" x="562"/>
        <item m="1" x="644"/>
        <item m="1" x="584"/>
        <item x="310"/>
        <item x="192"/>
        <item m="1" x="451"/>
        <item m="1" x="726"/>
        <item m="1" x="452"/>
        <item m="1" x="603"/>
        <item x="360"/>
        <item x="361"/>
        <item x="212"/>
        <item x="315"/>
        <item m="1" x="397"/>
        <item x="94"/>
        <item x="296"/>
        <item m="1" x="531"/>
        <item m="1" x="690"/>
        <item m="1" x="71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">
    <i>
      <x/>
    </i>
  </rowItems>
  <colFields count="1">
    <field x="0"/>
  </colFields>
  <colItems count="2">
    <i>
      <x v="3"/>
    </i>
    <i t="grand">
      <x/>
    </i>
  </colItems>
  <pageFields count="1">
    <pageField fld="4" item="11" hier="-1"/>
  </pageFields>
  <dataFields count="1">
    <dataField name="Sum of NEFA_Points" fld="5" baseField="0" baseItem="0"/>
  </dataFields>
  <formats count="30">
    <format dxfId="1523">
      <pivotArea collapsedLevelsAreSubtotals="1" fieldPosition="0">
        <references count="1">
          <reference field="7" count="0"/>
        </references>
      </pivotArea>
    </format>
    <format dxfId="1522">
      <pivotArea field="7" type="button" dataOnly="0" labelOnly="1" outline="0" axis="axisRow" fieldPosition="0"/>
    </format>
    <format dxfId="1521">
      <pivotArea dataOnly="0" labelOnly="1" fieldPosition="0">
        <references count="1">
          <reference field="0" count="0"/>
        </references>
      </pivotArea>
    </format>
    <format dxfId="1520">
      <pivotArea dataOnly="0" labelOnly="1" grandCol="1" outline="0" fieldPosition="0"/>
    </format>
    <format dxfId="1519">
      <pivotArea collapsedLevelsAreSubtotals="1" fieldPosition="0">
        <references count="1">
          <reference field="7" count="0"/>
        </references>
      </pivotArea>
    </format>
    <format dxfId="1518">
      <pivotArea dataOnly="0" grandCol="1" outline="0" fieldPosition="0"/>
    </format>
    <format dxfId="1517">
      <pivotArea type="all" dataOnly="0" outline="0" fieldPosition="0"/>
    </format>
    <format dxfId="1516">
      <pivotArea outline="0" collapsedLevelsAreSubtotals="1" fieldPosition="0">
        <references count="1">
          <reference field="0" count="2" selected="0">
            <x v="0"/>
            <x v="1"/>
          </reference>
        </references>
      </pivotArea>
    </format>
    <format dxfId="1515">
      <pivotArea dataOnly="0" labelOnly="1" fieldPosition="0">
        <references count="1">
          <reference field="7" count="0"/>
        </references>
      </pivotArea>
    </format>
    <format dxfId="1514">
      <pivotArea dataOnly="0" labelOnly="1" fieldPosition="0">
        <references count="1">
          <reference field="7" count="0"/>
        </references>
      </pivotArea>
    </format>
    <format dxfId="1513">
      <pivotArea dataOnly="0" labelOnly="1" fieldPosition="0">
        <references count="1">
          <reference field="7" count="6">
            <x v="33"/>
            <x v="34"/>
            <x v="52"/>
            <x v="53"/>
            <x v="89"/>
            <x v="107"/>
          </reference>
        </references>
      </pivotArea>
    </format>
    <format dxfId="1512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11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10">
      <pivotArea dataOnly="0" labelOnly="1" fieldPosition="0">
        <references count="1">
          <reference field="7" count="6">
            <x v="33"/>
            <x v="34"/>
            <x v="52"/>
            <x v="53"/>
            <x v="89"/>
            <x v="107"/>
          </reference>
        </references>
      </pivotArea>
    </format>
    <format dxfId="1509">
      <pivotArea dataOnly="0" labelOnly="1" fieldPosition="0">
        <references count="1">
          <reference field="7" count="6">
            <x v="33"/>
            <x v="34"/>
            <x v="52"/>
            <x v="53"/>
            <x v="89"/>
            <x v="107"/>
          </reference>
        </references>
      </pivotArea>
    </format>
    <format dxfId="1508">
      <pivotArea collapsedLevelsAreSubtotals="1" fieldPosition="0">
        <references count="1">
          <reference field="7" count="3">
            <x v="33"/>
            <x v="53"/>
            <x v="107"/>
          </reference>
        </references>
      </pivotArea>
    </format>
    <format dxfId="1507">
      <pivotArea field="7" type="button" dataOnly="0" labelOnly="1" outline="0" axis="axisRow" fieldPosition="0"/>
    </format>
    <format dxfId="1506">
      <pivotArea dataOnly="0" labelOnly="1" fieldPosition="0">
        <references count="1">
          <reference field="7" count="3">
            <x v="33"/>
            <x v="53"/>
            <x v="107"/>
          </reference>
        </references>
      </pivotArea>
    </format>
    <format dxfId="1505">
      <pivotArea dataOnly="0" labelOnly="1" fieldPosition="0">
        <references count="1">
          <reference field="0" count="6">
            <x v="0"/>
            <x v="1"/>
            <x v="2"/>
            <x v="4"/>
            <x v="5"/>
            <x v="6"/>
          </reference>
        </references>
      </pivotArea>
    </format>
    <format dxfId="1504">
      <pivotArea dataOnly="0" labelOnly="1" fieldPosition="0">
        <references count="1">
          <reference field="0" count="6">
            <x v="0"/>
            <x v="1"/>
            <x v="2"/>
            <x v="4"/>
            <x v="5"/>
            <x v="6"/>
          </reference>
        </references>
      </pivotArea>
    </format>
    <format dxfId="1503">
      <pivotArea dataOnly="0" labelOnly="1" fieldPosition="0">
        <references count="1">
          <reference field="0" count="6">
            <x v="0"/>
            <x v="1"/>
            <x v="2"/>
            <x v="4"/>
            <x v="5"/>
            <x v="6"/>
          </reference>
        </references>
      </pivotArea>
    </format>
    <format dxfId="1502">
      <pivotArea dataOnly="0" labelOnly="1" fieldPosition="0">
        <references count="1">
          <reference field="0" count="29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6"/>
            <x v="37"/>
            <x v="38"/>
            <x v="40"/>
            <x v="42"/>
            <x v="43"/>
          </reference>
        </references>
      </pivotArea>
    </format>
    <format dxfId="1501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500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499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498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497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496">
      <pivotArea dataOnly="0" labelOnly="1" fieldPosition="0">
        <references count="1">
          <reference field="0" count="6">
            <x v="44"/>
            <x v="45"/>
            <x v="46"/>
            <x v="47"/>
            <x v="48"/>
            <x v="49"/>
          </reference>
        </references>
      </pivotArea>
    </format>
    <format dxfId="1495">
      <pivotArea dataOnly="0" labelOnly="1" fieldPosition="0">
        <references count="1">
          <reference field="0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1494">
      <pivotArea dataOnly="0" labelOnly="1" fieldPosition="0">
        <references count="1">
          <reference field="0" count="9"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showHeaders="0" outline="1" outlineData="1" multipleFieldFilters="0">
  <location ref="A3:BE14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0">
    <i>
      <x v="604"/>
    </i>
    <i>
      <x v="562"/>
    </i>
    <i>
      <x v="344"/>
    </i>
    <i>
      <x v="202"/>
    </i>
    <i>
      <x v="199"/>
    </i>
    <i>
      <x v="711"/>
    </i>
    <i>
      <x v="216"/>
    </i>
    <i>
      <x v="633"/>
    </i>
    <i>
      <x v="349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3" hier="-1"/>
  </pageFields>
  <dataFields count="1">
    <dataField name="Sum of NEFA_Points" fld="5" baseField="7" baseItem="41" numFmtId="165"/>
  </dataFields>
  <formats count="19">
    <format dxfId="1493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492">
      <pivotArea collapsedLevelsAreSubtotals="1" fieldPosition="0">
        <references count="1">
          <reference field="7" count="1">
            <x v="0"/>
          </reference>
        </references>
      </pivotArea>
    </format>
    <format dxfId="1491">
      <pivotArea outline="0" fieldPosition="0">
        <references count="1">
          <reference field="4294967294" count="1">
            <x v="0"/>
          </reference>
        </references>
      </pivotArea>
    </format>
    <format dxfId="1490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489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488">
      <pivotArea dataOnly="0" labelOnly="1" fieldPosition="0">
        <references count="1">
          <reference field="0" count="1">
            <x v="135"/>
          </reference>
        </references>
      </pivotArea>
    </format>
    <format dxfId="1487">
      <pivotArea dataOnly="0" labelOnly="1" fieldPosition="0">
        <references count="1">
          <reference field="0" count="1">
            <x v="90"/>
          </reference>
        </references>
      </pivotArea>
    </format>
    <format dxfId="1486">
      <pivotArea dataOnly="0" labelOnly="1" fieldPosition="0">
        <references count="1">
          <reference field="0" count="1">
            <x v="178"/>
          </reference>
        </references>
      </pivotArea>
    </format>
    <format dxfId="1485">
      <pivotArea dataOnly="0" labelOnly="1" grandCol="1" outline="0" fieldPosition="0"/>
    </format>
    <format dxfId="1484">
      <pivotArea dataOnly="0" labelOnly="1" fieldPosition="0">
        <references count="1">
          <reference field="0" count="27">
            <x v="28"/>
            <x v="59"/>
            <x v="63"/>
            <x v="68"/>
            <x v="81"/>
            <x v="87"/>
            <x v="88"/>
            <x v="89"/>
            <x v="95"/>
            <x v="99"/>
            <x v="103"/>
            <x v="107"/>
            <x v="112"/>
            <x v="119"/>
            <x v="127"/>
            <x v="131"/>
            <x v="137"/>
            <x v="140"/>
            <x v="151"/>
            <x v="155"/>
            <x v="157"/>
            <x v="159"/>
            <x v="167"/>
            <x v="188"/>
            <x v="191"/>
            <x v="197"/>
            <x v="198"/>
          </reference>
        </references>
      </pivotArea>
    </format>
    <format dxfId="1483">
      <pivotArea dataOnly="0" labelOnly="1" fieldPosition="0">
        <references count="1">
          <reference field="0" count="1">
            <x v="85"/>
          </reference>
        </references>
      </pivotArea>
    </format>
    <format dxfId="1482">
      <pivotArea dataOnly="0" labelOnly="1" fieldPosition="0">
        <references count="1">
          <reference field="0" count="2">
            <x v="148"/>
            <x v="171"/>
          </reference>
        </references>
      </pivotArea>
    </format>
    <format dxfId="1481">
      <pivotArea dataOnly="0" labelOnly="1" fieldPosition="0">
        <references count="1">
          <reference field="0" count="1">
            <x v="205"/>
          </reference>
        </references>
      </pivotArea>
    </format>
    <format dxfId="1480">
      <pivotArea dataOnly="0" labelOnly="1" fieldPosition="0">
        <references count="1">
          <reference field="0" count="4">
            <x v="65"/>
            <x v="109"/>
            <x v="182"/>
            <x v="194"/>
          </reference>
        </references>
      </pivotArea>
    </format>
    <format dxfId="1479">
      <pivotArea dataOnly="0" labelOnly="1" fieldPosition="0">
        <references count="1">
          <reference field="0" count="3">
            <x v="118"/>
            <x v="161"/>
            <x v="204"/>
          </reference>
        </references>
      </pivotArea>
    </format>
    <format dxfId="1478">
      <pivotArea dataOnly="0" labelOnly="1" fieldPosition="0">
        <references count="1">
          <reference field="0" count="1">
            <x v="77"/>
          </reference>
        </references>
      </pivotArea>
    </format>
    <format dxfId="1477">
      <pivotArea dataOnly="0" labelOnly="1" fieldPosition="0">
        <references count="1">
          <reference field="0" count="18">
            <x v="60"/>
            <x v="61"/>
            <x v="80"/>
            <x v="82"/>
            <x v="93"/>
            <x v="96"/>
            <x v="97"/>
            <x v="100"/>
            <x v="106"/>
            <x v="111"/>
            <x v="128"/>
            <x v="141"/>
            <x v="149"/>
            <x v="152"/>
            <x v="168"/>
            <x v="180"/>
            <x v="187"/>
            <x v="190"/>
          </reference>
        </references>
      </pivotArea>
    </format>
    <format dxfId="1476">
      <pivotArea dataOnly="0" labelOnly="1" fieldPosition="0">
        <references count="1">
          <reference field="0" count="3">
            <x v="71"/>
            <x v="76"/>
            <x v="101"/>
          </reference>
        </references>
      </pivotArea>
    </format>
    <format dxfId="1475">
      <pivotArea dataOnly="0" labelOnly="1" fieldPosition="0">
        <references count="1">
          <reference field="0" count="5">
            <x v="27"/>
            <x v="79"/>
            <x v="98"/>
            <x v="136"/>
            <x v="14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showHeaders="0" outline="1" outlineData="1" multipleFieldFilters="0">
  <location ref="A3:BE93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89">
    <i>
      <x v="416"/>
    </i>
    <i>
      <x v="217"/>
    </i>
    <i>
      <x v="173"/>
    </i>
    <i>
      <x v="332"/>
    </i>
    <i>
      <x v="634"/>
    </i>
    <i>
      <x v="167"/>
    </i>
    <i>
      <x v="185"/>
    </i>
    <i>
      <x v="666"/>
    </i>
    <i>
      <x v="191"/>
    </i>
    <i>
      <x v="618"/>
    </i>
    <i>
      <x v="694"/>
    </i>
    <i>
      <x v="311"/>
    </i>
    <i>
      <x v="3"/>
    </i>
    <i>
      <x v="66"/>
    </i>
    <i>
      <x v="389"/>
    </i>
    <i>
      <x v="667"/>
    </i>
    <i>
      <x v="559"/>
    </i>
    <i>
      <x v="388"/>
    </i>
    <i>
      <x v="84"/>
    </i>
    <i>
      <x v="61"/>
    </i>
    <i>
      <x v="693"/>
    </i>
    <i>
      <x v="351"/>
    </i>
    <i>
      <x v="156"/>
    </i>
    <i>
      <x v="350"/>
    </i>
    <i>
      <x v="635"/>
    </i>
    <i>
      <x v="623"/>
    </i>
    <i>
      <x v="149"/>
    </i>
    <i>
      <x v="320"/>
    </i>
    <i>
      <x v="113"/>
    </i>
    <i>
      <x v="229"/>
    </i>
    <i>
      <x v="326"/>
    </i>
    <i>
      <x v="97"/>
    </i>
    <i>
      <x v="410"/>
    </i>
    <i>
      <x v="305"/>
    </i>
    <i>
      <x v="282"/>
    </i>
    <i>
      <x v="71"/>
    </i>
    <i>
      <x v="309"/>
    </i>
    <i>
      <x v="371"/>
    </i>
    <i>
      <x v="328"/>
    </i>
    <i>
      <x v="724"/>
    </i>
    <i>
      <x v="402"/>
    </i>
    <i>
      <x v="242"/>
    </i>
    <i>
      <x v="275"/>
    </i>
    <i>
      <x v="551"/>
    </i>
    <i>
      <x v="689"/>
    </i>
    <i>
      <x v="183"/>
    </i>
    <i>
      <x v="578"/>
    </i>
    <i>
      <x v="451"/>
    </i>
    <i>
      <x v="233"/>
    </i>
    <i>
      <x v="276"/>
    </i>
    <i>
      <x v="695"/>
    </i>
    <i>
      <x v="159"/>
    </i>
    <i>
      <x v="314"/>
    </i>
    <i>
      <x v="121"/>
    </i>
    <i>
      <x v="16"/>
    </i>
    <i>
      <x v="270"/>
    </i>
    <i>
      <x v="502"/>
    </i>
    <i>
      <x v="713"/>
    </i>
    <i>
      <x v="733"/>
    </i>
    <i>
      <x v="237"/>
    </i>
    <i>
      <x v="205"/>
    </i>
    <i>
      <x v="455"/>
    </i>
    <i>
      <x v="741"/>
    </i>
    <i>
      <x v="541"/>
    </i>
    <i>
      <x v="624"/>
    </i>
    <i>
      <x v="207"/>
    </i>
    <i>
      <x v="493"/>
    </i>
    <i>
      <x v="230"/>
    </i>
    <i>
      <x v="743"/>
    </i>
    <i>
      <x v="119"/>
    </i>
    <i>
      <x v="390"/>
    </i>
    <i>
      <x v="739"/>
    </i>
    <i>
      <x v="161"/>
    </i>
    <i>
      <x v="306"/>
    </i>
    <i>
      <x v="86"/>
    </i>
    <i>
      <x v="256"/>
    </i>
    <i>
      <x v="699"/>
    </i>
    <i>
      <x v="211"/>
    </i>
    <i>
      <x v="405"/>
    </i>
    <i>
      <x v="503"/>
    </i>
    <i>
      <x v="668"/>
    </i>
    <i>
      <x v="140"/>
    </i>
    <i>
      <x v="85"/>
    </i>
    <i>
      <x v="685"/>
    </i>
    <i>
      <x v="151"/>
    </i>
    <i>
      <x v="521"/>
    </i>
    <i>
      <x v="638"/>
    </i>
    <i>
      <x v="349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13" hier="-1"/>
  </pageFields>
  <dataFields count="1">
    <dataField name="Sum of NEFA_Points" fld="5" baseField="7" baseItem="41" numFmtId="165"/>
  </dataFields>
  <formats count="15">
    <format dxfId="1474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473">
      <pivotArea collapsedLevelsAreSubtotals="1" fieldPosition="0">
        <references count="1">
          <reference field="7" count="1">
            <x v="0"/>
          </reference>
        </references>
      </pivotArea>
    </format>
    <format dxfId="1472">
      <pivotArea outline="0" fieldPosition="0">
        <references count="1">
          <reference field="4294967294" count="1">
            <x v="0"/>
          </reference>
        </references>
      </pivotArea>
    </format>
    <format dxfId="1471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470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469">
      <pivotArea dataOnly="0" labelOnly="1" fieldPosition="0">
        <references count="1">
          <reference field="0" count="1">
            <x v="135"/>
          </reference>
        </references>
      </pivotArea>
    </format>
    <format dxfId="1468">
      <pivotArea dataOnly="0" labelOnly="1" fieldPosition="0">
        <references count="1">
          <reference field="0" count="1">
            <x v="90"/>
          </reference>
        </references>
      </pivotArea>
    </format>
    <format dxfId="1467">
      <pivotArea dataOnly="0" labelOnly="1" fieldPosition="0">
        <references count="1">
          <reference field="0" count="1">
            <x v="178"/>
          </reference>
        </references>
      </pivotArea>
    </format>
    <format dxfId="1466">
      <pivotArea dataOnly="0" labelOnly="1" fieldPosition="0">
        <references count="1">
          <reference field="0" count="8">
            <x v="59"/>
            <x v="63"/>
            <x v="81"/>
            <x v="95"/>
            <x v="107"/>
            <x v="151"/>
            <x v="155"/>
            <x v="167"/>
          </reference>
        </references>
      </pivotArea>
    </format>
    <format dxfId="1465">
      <pivotArea dataOnly="0" labelOnly="1" fieldPosition="0">
        <references count="1">
          <reference field="0" count="11">
            <x v="28"/>
            <x v="87"/>
            <x v="89"/>
            <x v="99"/>
            <x v="103"/>
            <x v="119"/>
            <x v="137"/>
            <x v="157"/>
            <x v="159"/>
            <x v="188"/>
            <x v="198"/>
          </reference>
        </references>
      </pivotArea>
    </format>
    <format dxfId="1464">
      <pivotArea dataOnly="0" labelOnly="1" fieldPosition="0">
        <references count="1">
          <reference field="0" count="1">
            <x v="85"/>
          </reference>
        </references>
      </pivotArea>
    </format>
    <format dxfId="1463">
      <pivotArea dataOnly="0" labelOnly="1" fieldPosition="0">
        <references count="1">
          <reference field="0" count="2">
            <x v="148"/>
            <x v="171"/>
          </reference>
        </references>
      </pivotArea>
    </format>
    <format dxfId="1462">
      <pivotArea dataOnly="0" labelOnly="1" fieldPosition="0">
        <references count="1">
          <reference field="0" count="9">
            <x v="65"/>
            <x v="77"/>
            <x v="109"/>
            <x v="118"/>
            <x v="161"/>
            <x v="182"/>
            <x v="194"/>
            <x v="204"/>
            <x v="205"/>
          </reference>
        </references>
      </pivotArea>
    </format>
    <format dxfId="1461">
      <pivotArea dataOnly="0" labelOnly="1" fieldPosition="0">
        <references count="1">
          <reference field="0" count="27">
            <x v="60"/>
            <x v="61"/>
            <x v="71"/>
            <x v="76"/>
            <x v="79"/>
            <x v="80"/>
            <x v="82"/>
            <x v="93"/>
            <x v="96"/>
            <x v="97"/>
            <x v="98"/>
            <x v="100"/>
            <x v="101"/>
            <x v="106"/>
            <x v="111"/>
            <x v="119"/>
            <x v="128"/>
            <x v="136"/>
            <x v="140"/>
            <x v="141"/>
            <x v="145"/>
            <x v="149"/>
            <x v="152"/>
            <x v="168"/>
            <x v="180"/>
            <x v="187"/>
            <x v="190"/>
          </reference>
        </references>
      </pivotArea>
    </format>
    <format dxfId="1460">
      <pivotArea dataOnly="0" labelOnly="1" fieldPosition="0">
        <references count="1">
          <reference field="0" count="1">
            <x v="2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E42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38">
    <i>
      <x v="32"/>
    </i>
    <i>
      <x v="376"/>
    </i>
    <i>
      <x v="414"/>
    </i>
    <i>
      <x v="18"/>
    </i>
    <i>
      <x v="208"/>
    </i>
    <i>
      <x v="237"/>
    </i>
    <i>
      <x v="151"/>
    </i>
    <i>
      <x v="306"/>
    </i>
    <i>
      <x v="721"/>
    </i>
    <i>
      <x v="71"/>
    </i>
    <i>
      <x v="211"/>
    </i>
    <i>
      <x v="498"/>
    </i>
    <i>
      <x v="179"/>
    </i>
    <i>
      <x v="130"/>
    </i>
    <i>
      <x v="279"/>
    </i>
    <i>
      <x v="112"/>
    </i>
    <i>
      <x v="687"/>
    </i>
    <i>
      <x v="370"/>
    </i>
    <i>
      <x v="317"/>
    </i>
    <i>
      <x v="410"/>
    </i>
    <i>
      <x v="113"/>
    </i>
    <i>
      <x v="196"/>
    </i>
    <i>
      <x v="362"/>
    </i>
    <i>
      <x v="65"/>
    </i>
    <i>
      <x v="140"/>
    </i>
    <i>
      <x v="133"/>
    </i>
    <i>
      <x v="256"/>
    </i>
    <i>
      <x v="73"/>
    </i>
    <i>
      <x v="679"/>
    </i>
    <i>
      <x v="494"/>
    </i>
    <i>
      <x v="51"/>
    </i>
    <i>
      <x v="696"/>
    </i>
    <i>
      <x v="568"/>
    </i>
    <i>
      <x v="280"/>
    </i>
    <i>
      <x v="383"/>
    </i>
    <i>
      <x v="176"/>
    </i>
    <i>
      <x v="349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12" hier="-1"/>
  </pageFields>
  <dataFields count="1">
    <dataField name="Sum of NEFA_Points" fld="5" baseField="7" baseItem="41" numFmtId="165"/>
  </dataFields>
  <formats count="9">
    <format dxfId="1459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458">
      <pivotArea collapsedLevelsAreSubtotals="1" fieldPosition="0">
        <references count="1">
          <reference field="7" count="1">
            <x v="0"/>
          </reference>
        </references>
      </pivotArea>
    </format>
    <format dxfId="1457">
      <pivotArea outline="0" fieldPosition="0">
        <references count="1">
          <reference field="4294967294" count="1">
            <x v="0"/>
          </reference>
        </references>
      </pivotArea>
    </format>
    <format dxfId="1456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455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454">
      <pivotArea dataOnly="0" labelOnly="1" fieldPosition="0">
        <references count="1">
          <reference field="0" count="1">
            <x v="135"/>
          </reference>
        </references>
      </pivotArea>
    </format>
    <format dxfId="1453">
      <pivotArea dataOnly="0" labelOnly="1" fieldPosition="0">
        <references count="1">
          <reference field="0" count="1">
            <x v="90"/>
          </reference>
        </references>
      </pivotArea>
    </format>
    <format dxfId="1452">
      <pivotArea dataOnly="0" labelOnly="1" fieldPosition="0">
        <references count="1">
          <reference field="0" count="1">
            <x v="178"/>
          </reference>
        </references>
      </pivotArea>
    </format>
    <format dxfId="1451">
      <pivotArea dataOnly="0" labelOnly="1" fieldPosition="0">
        <references count="1">
          <reference field="0" count="28">
            <x v="27"/>
            <x v="60"/>
            <x v="61"/>
            <x v="71"/>
            <x v="76"/>
            <x v="79"/>
            <x v="80"/>
            <x v="82"/>
            <x v="93"/>
            <x v="96"/>
            <x v="97"/>
            <x v="98"/>
            <x v="100"/>
            <x v="101"/>
            <x v="106"/>
            <x v="111"/>
            <x v="119"/>
            <x v="128"/>
            <x v="136"/>
            <x v="140"/>
            <x v="141"/>
            <x v="145"/>
            <x v="149"/>
            <x v="152"/>
            <x v="168"/>
            <x v="180"/>
            <x v="187"/>
            <x v="19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E32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28">
    <i>
      <x v="321"/>
    </i>
    <i>
      <x v="289"/>
    </i>
    <i>
      <x v="697"/>
    </i>
    <i>
      <x v="273"/>
    </i>
    <i>
      <x v="679"/>
    </i>
    <i>
      <x v="73"/>
    </i>
    <i>
      <x v="109"/>
    </i>
    <i>
      <x v="460"/>
    </i>
    <i>
      <x v="76"/>
    </i>
    <i>
      <x v="288"/>
    </i>
    <i>
      <x v="594"/>
    </i>
    <i>
      <x v="284"/>
    </i>
    <i>
      <x v="120"/>
    </i>
    <i>
      <x v="504"/>
    </i>
    <i>
      <x v="609"/>
    </i>
    <i>
      <x v="205"/>
    </i>
    <i>
      <x v="71"/>
    </i>
    <i>
      <x v="133"/>
    </i>
    <i>
      <x v="65"/>
    </i>
    <i>
      <x v="211"/>
    </i>
    <i>
      <x v="580"/>
    </i>
    <i>
      <x v="675"/>
    </i>
    <i>
      <x v="33"/>
    </i>
    <i>
      <x v="355"/>
    </i>
    <i>
      <x v="680"/>
    </i>
    <i>
      <x v="684"/>
    </i>
    <i>
      <x v="349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11" hier="-1"/>
  </pageFields>
  <dataFields count="1">
    <dataField name="Sum of NEFA_Points" fld="5" baseField="7" baseItem="41" numFmtId="165"/>
  </dataFields>
  <formats count="10">
    <format dxfId="1450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449">
      <pivotArea collapsedLevelsAreSubtotals="1" fieldPosition="0">
        <references count="1">
          <reference field="7" count="1">
            <x v="0"/>
          </reference>
        </references>
      </pivotArea>
    </format>
    <format dxfId="1448">
      <pivotArea outline="0" fieldPosition="0">
        <references count="1">
          <reference field="4294967294" count="1">
            <x v="0"/>
          </reference>
        </references>
      </pivotArea>
    </format>
    <format dxfId="1447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446">
      <pivotArea dataOnly="0" labelOnly="1" grandCol="1" outline="0" fieldPosition="0"/>
    </format>
    <format dxfId="1445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444">
      <pivotArea dataOnly="0" labelOnly="1" fieldPosition="0">
        <references count="1">
          <reference field="0" count="3">
            <x v="90"/>
            <x v="135"/>
            <x v="160"/>
          </reference>
        </references>
      </pivotArea>
    </format>
    <format dxfId="1443">
      <pivotArea dataOnly="0" labelOnly="1" fieldPosition="0">
        <references count="1">
          <reference field="0" count="1">
            <x v="178"/>
          </reference>
        </references>
      </pivotArea>
    </format>
    <format dxfId="1442">
      <pivotArea dataOnly="0" labelOnly="1" fieldPosition="0">
        <references count="1">
          <reference field="0" count="27">
            <x v="60"/>
            <x v="61"/>
            <x v="71"/>
            <x v="76"/>
            <x v="79"/>
            <x v="80"/>
            <x v="82"/>
            <x v="93"/>
            <x v="96"/>
            <x v="97"/>
            <x v="98"/>
            <x v="100"/>
            <x v="101"/>
            <x v="106"/>
            <x v="111"/>
            <x v="119"/>
            <x v="128"/>
            <x v="136"/>
            <x v="140"/>
            <x v="141"/>
            <x v="145"/>
            <x v="149"/>
            <x v="152"/>
            <x v="168"/>
            <x v="180"/>
            <x v="187"/>
            <x v="190"/>
          </reference>
        </references>
      </pivotArea>
    </format>
    <format dxfId="1441">
      <pivotArea dataOnly="0" labelOnly="1" fieldPosition="0">
        <references count="1">
          <reference field="0" count="1">
            <x v="2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E18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4">
    <i>
      <x v="633"/>
    </i>
    <i>
      <x v="657"/>
    </i>
    <i>
      <x v="558"/>
    </i>
    <i>
      <x v="534"/>
    </i>
    <i>
      <x v="582"/>
    </i>
    <i>
      <x v="663"/>
    </i>
    <i>
      <x v="157"/>
    </i>
    <i>
      <x v="202"/>
    </i>
    <i>
      <x v="216"/>
    </i>
    <i>
      <x v="367"/>
    </i>
    <i>
      <x v="645"/>
    </i>
    <i>
      <x v="692"/>
    </i>
    <i>
      <x v="349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0" hier="-1"/>
  </pageFields>
  <dataFields count="1">
    <dataField name="Sum of NEFA_Points" fld="5" baseField="7" baseItem="41" numFmtId="165"/>
  </dataFields>
  <formats count="10">
    <format dxfId="1440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439">
      <pivotArea collapsedLevelsAreSubtotals="1" fieldPosition="0">
        <references count="1">
          <reference field="7" count="1">
            <x v="0"/>
          </reference>
        </references>
      </pivotArea>
    </format>
    <format dxfId="1438">
      <pivotArea outline="0" fieldPosition="0">
        <references count="1">
          <reference field="4294967294" count="1">
            <x v="0"/>
          </reference>
        </references>
      </pivotArea>
    </format>
    <format dxfId="1437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436">
      <pivotArea dataOnly="0" labelOnly="1" grandCol="1" outline="0" fieldPosition="0"/>
    </format>
    <format dxfId="1435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434">
      <pivotArea dataOnly="0" labelOnly="1" fieldPosition="0">
        <references count="1">
          <reference field="0" count="3">
            <x v="90"/>
            <x v="135"/>
            <x v="160"/>
          </reference>
        </references>
      </pivotArea>
    </format>
    <format dxfId="1433">
      <pivotArea dataOnly="0" labelOnly="1" fieldPosition="0">
        <references count="1">
          <reference field="0" count="1">
            <x v="178"/>
          </reference>
        </references>
      </pivotArea>
    </format>
    <format dxfId="1432">
      <pivotArea dataOnly="0" labelOnly="1" fieldPosition="0">
        <references count="1">
          <reference field="0" count="22">
            <x v="60"/>
            <x v="61"/>
            <x v="80"/>
            <x v="82"/>
            <x v="93"/>
            <x v="96"/>
            <x v="97"/>
            <x v="98"/>
            <x v="100"/>
            <x v="106"/>
            <x v="111"/>
            <x v="119"/>
            <x v="128"/>
            <x v="136"/>
            <x v="140"/>
            <x v="141"/>
            <x v="145"/>
            <x v="149"/>
            <x v="152"/>
            <x v="168"/>
            <x v="180"/>
            <x v="190"/>
          </reference>
        </references>
      </pivotArea>
    </format>
    <format dxfId="1431">
      <pivotArea dataOnly="0" labelOnly="1" fieldPosition="0">
        <references count="1">
          <reference field="0" count="6">
            <x v="27"/>
            <x v="71"/>
            <x v="76"/>
            <x v="79"/>
            <x v="101"/>
            <x v="18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E15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1">
    <i>
      <x v="469"/>
    </i>
    <i>
      <x v="716"/>
    </i>
    <i>
      <x v="736"/>
    </i>
    <i>
      <x v="536"/>
    </i>
    <i>
      <x v="692"/>
    </i>
    <i>
      <x v="673"/>
    </i>
    <i>
      <x v="746"/>
    </i>
    <i>
      <x v="731"/>
    </i>
    <i>
      <x v="674"/>
    </i>
    <i>
      <x v="349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1" hier="-1"/>
  </pageFields>
  <dataFields count="1">
    <dataField name="Sum of NEFA_Points" fld="5" baseField="7" baseItem="41" numFmtId="165"/>
  </dataFields>
  <formats count="9">
    <format dxfId="1430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429">
      <pivotArea collapsedLevelsAreSubtotals="1" fieldPosition="0">
        <references count="1">
          <reference field="7" count="1">
            <x v="0"/>
          </reference>
        </references>
      </pivotArea>
    </format>
    <format dxfId="1428">
      <pivotArea outline="0" fieldPosition="0">
        <references count="1">
          <reference field="4294967294" count="1">
            <x v="0"/>
          </reference>
        </references>
      </pivotArea>
    </format>
    <format dxfId="1427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426">
      <pivotArea dataOnly="0" labelOnly="1" grandCol="1" outline="0" fieldPosition="0"/>
    </format>
    <format dxfId="1425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424">
      <pivotArea dataOnly="0" labelOnly="1" fieldPosition="0">
        <references count="1">
          <reference field="0" count="3">
            <x v="90"/>
            <x v="135"/>
            <x v="160"/>
          </reference>
        </references>
      </pivotArea>
    </format>
    <format dxfId="1423">
      <pivotArea dataOnly="0" labelOnly="1" fieldPosition="0">
        <references count="1">
          <reference field="0" count="1">
            <x v="178"/>
          </reference>
        </references>
      </pivotArea>
    </format>
    <format dxfId="1422">
      <pivotArea dataOnly="0" labelOnly="1" fieldPosition="0">
        <references count="1">
          <reference field="0" count="28">
            <x v="27"/>
            <x v="60"/>
            <x v="61"/>
            <x v="71"/>
            <x v="76"/>
            <x v="79"/>
            <x v="80"/>
            <x v="82"/>
            <x v="93"/>
            <x v="96"/>
            <x v="97"/>
            <x v="98"/>
            <x v="100"/>
            <x v="101"/>
            <x v="106"/>
            <x v="111"/>
            <x v="119"/>
            <x v="128"/>
            <x v="136"/>
            <x v="140"/>
            <x v="141"/>
            <x v="145"/>
            <x v="149"/>
            <x v="152"/>
            <x v="168"/>
            <x v="180"/>
            <x v="187"/>
            <x v="19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E105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01">
    <i>
      <x v="424"/>
    </i>
    <i>
      <x v="555"/>
    </i>
    <i>
      <x v="541"/>
    </i>
    <i>
      <x v="690"/>
    </i>
    <i>
      <x v="642"/>
    </i>
    <i>
      <x v="618"/>
    </i>
    <i>
      <x v="523"/>
    </i>
    <i>
      <x v="439"/>
    </i>
    <i>
      <x v="219"/>
    </i>
    <i>
      <x v="668"/>
    </i>
    <i>
      <x v="374"/>
    </i>
    <i>
      <x v="610"/>
    </i>
    <i>
      <x v="636"/>
    </i>
    <i>
      <x v="572"/>
    </i>
    <i>
      <x v="443"/>
    </i>
    <i>
      <x v="222"/>
    </i>
    <i>
      <x v="607"/>
    </i>
    <i>
      <x v="583"/>
    </i>
    <i>
      <x v="437"/>
    </i>
    <i>
      <x v="393"/>
    </i>
    <i>
      <x v="624"/>
    </i>
    <i>
      <x v="612"/>
    </i>
    <i>
      <x v="142"/>
    </i>
    <i>
      <x v="510"/>
    </i>
    <i>
      <x v="669"/>
    </i>
    <i>
      <x v="395"/>
    </i>
    <i>
      <x v="605"/>
    </i>
    <i>
      <x v="296"/>
    </i>
    <i>
      <x v="639"/>
    </i>
    <i>
      <x v="611"/>
    </i>
    <i>
      <x v="509"/>
    </i>
    <i>
      <x v="417"/>
    </i>
    <i>
      <x v="588"/>
    </i>
    <i>
      <x v="622"/>
    </i>
    <i>
      <x v="653"/>
    </i>
    <i>
      <x v="638"/>
    </i>
    <i>
      <x v="379"/>
    </i>
    <i>
      <x v="96"/>
    </i>
    <i>
      <x v="312"/>
    </i>
    <i>
      <x v="641"/>
    </i>
    <i>
      <x v="493"/>
    </i>
    <i>
      <x v="637"/>
    </i>
    <i>
      <x v="240"/>
    </i>
    <i>
      <x v="436"/>
    </i>
    <i>
      <x v="205"/>
    </i>
    <i>
      <x v="700"/>
    </i>
    <i>
      <x v="41"/>
    </i>
    <i>
      <x v="640"/>
    </i>
    <i>
      <x v="652"/>
    </i>
    <i>
      <x v="105"/>
    </i>
    <i>
      <x v="480"/>
    </i>
    <i>
      <x v="646"/>
    </i>
    <i>
      <x v="665"/>
    </i>
    <i>
      <x v="676"/>
    </i>
    <i>
      <x v="625"/>
    </i>
    <i>
      <x v="613"/>
    </i>
    <i>
      <x v="722"/>
    </i>
    <i>
      <x v="701"/>
    </i>
    <i>
      <x v="725"/>
    </i>
    <i>
      <x v="658"/>
    </i>
    <i>
      <x v="563"/>
    </i>
    <i>
      <x v="521"/>
    </i>
    <i>
      <x v="397"/>
    </i>
    <i>
      <x v="571"/>
    </i>
    <i>
      <x v="647"/>
    </i>
    <i>
      <x v="670"/>
    </i>
    <i>
      <x v="699"/>
    </i>
    <i>
      <x v="402"/>
    </i>
    <i>
      <x v="125"/>
    </i>
    <i>
      <x v="32"/>
    </i>
    <i>
      <x v="276"/>
    </i>
    <i>
      <x v="389"/>
    </i>
    <i>
      <x v="421"/>
    </i>
    <i>
      <x v="77"/>
    </i>
    <i>
      <x v="466"/>
    </i>
    <i>
      <x v="405"/>
    </i>
    <i>
      <x v="667"/>
    </i>
    <i>
      <x v="735"/>
    </i>
    <i>
      <x v="687"/>
    </i>
    <i>
      <x v="520"/>
    </i>
    <i>
      <x v="732"/>
    </i>
    <i>
      <x v="257"/>
    </i>
    <i>
      <x v="526"/>
    </i>
    <i>
      <x v="620"/>
    </i>
    <i>
      <x v="664"/>
    </i>
    <i>
      <x v="419"/>
    </i>
    <i>
      <x v="230"/>
    </i>
    <i>
      <x v="361"/>
    </i>
    <i>
      <x v="723"/>
    </i>
    <i>
      <x v="235"/>
    </i>
    <i>
      <x v="614"/>
    </i>
    <i>
      <x v="619"/>
    </i>
    <i>
      <x v="744"/>
    </i>
    <i>
      <x v="580"/>
    </i>
    <i>
      <x v="688"/>
    </i>
    <i>
      <x v="573"/>
    </i>
    <i>
      <x v="659"/>
    </i>
    <i>
      <x v="330"/>
    </i>
    <i>
      <x v="702"/>
    </i>
    <i>
      <x v="349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4" hier="-1"/>
  </pageFields>
  <dataFields count="1">
    <dataField name="Sum of NEFA_Points" fld="5" baseField="7" baseItem="41" numFmtId="165"/>
  </dataFields>
  <formats count="10">
    <format dxfId="1421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420">
      <pivotArea collapsedLevelsAreSubtotals="1" fieldPosition="0">
        <references count="1">
          <reference field="7" count="1">
            <x v="0"/>
          </reference>
        </references>
      </pivotArea>
    </format>
    <format dxfId="1419">
      <pivotArea outline="0" fieldPosition="0">
        <references count="1">
          <reference field="4294967294" count="1">
            <x v="0"/>
          </reference>
        </references>
      </pivotArea>
    </format>
    <format dxfId="1418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417">
      <pivotArea dataOnly="0" labelOnly="1" grandCol="1" outline="0" fieldPosition="0"/>
    </format>
    <format dxfId="1416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415">
      <pivotArea dataOnly="0" labelOnly="1" fieldPosition="0">
        <references count="1">
          <reference field="0" count="3">
            <x v="90"/>
            <x v="135"/>
            <x v="160"/>
          </reference>
        </references>
      </pivotArea>
    </format>
    <format dxfId="1414">
      <pivotArea dataOnly="0" labelOnly="1" fieldPosition="0">
        <references count="1">
          <reference field="0" count="1">
            <x v="178"/>
          </reference>
        </references>
      </pivotArea>
    </format>
    <format dxfId="1413">
      <pivotArea dataOnly="0" labelOnly="1" fieldPosition="0">
        <references count="1">
          <reference field="0" count="25">
            <x v="60"/>
            <x v="61"/>
            <x v="71"/>
            <x v="76"/>
            <x v="80"/>
            <x v="82"/>
            <x v="93"/>
            <x v="96"/>
            <x v="97"/>
            <x v="98"/>
            <x v="100"/>
            <x v="106"/>
            <x v="111"/>
            <x v="119"/>
            <x v="128"/>
            <x v="136"/>
            <x v="140"/>
            <x v="141"/>
            <x v="145"/>
            <x v="149"/>
            <x v="152"/>
            <x v="168"/>
            <x v="180"/>
            <x v="187"/>
            <x v="190"/>
          </reference>
        </references>
      </pivotArea>
    </format>
    <format dxfId="1412">
      <pivotArea dataOnly="0" labelOnly="1" fieldPosition="0">
        <references count="1">
          <reference field="0" count="3">
            <x v="27"/>
            <x v="79"/>
            <x v="10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E102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0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98">
    <i>
      <x v="14"/>
    </i>
    <i>
      <x v="561"/>
    </i>
    <i>
      <x v="363"/>
    </i>
    <i>
      <x v="649"/>
    </i>
    <i>
      <x v="627"/>
    </i>
    <i>
      <x v="712"/>
    </i>
    <i>
      <x v="622"/>
    </i>
    <i>
      <x v="360"/>
    </i>
    <i>
      <x v="698"/>
    </i>
    <i>
      <x v="626"/>
    </i>
    <i>
      <x v="619"/>
    </i>
    <i>
      <x v="650"/>
    </i>
    <i>
      <x v="37"/>
    </i>
    <i>
      <x v="681"/>
    </i>
    <i>
      <x v="566"/>
    </i>
    <i>
      <x v="654"/>
    </i>
    <i>
      <x v="710"/>
    </i>
    <i>
      <x v="653"/>
    </i>
    <i>
      <x v="573"/>
    </i>
    <i>
      <x v="621"/>
    </i>
    <i>
      <x v="434"/>
    </i>
    <i>
      <x v="564"/>
    </i>
    <i>
      <x v="516"/>
    </i>
    <i>
      <x v="620"/>
    </i>
    <i>
      <x v="567"/>
    </i>
    <i>
      <x v="729"/>
    </i>
    <i>
      <x v="396"/>
    </i>
    <i>
      <x v="616"/>
    </i>
    <i>
      <x v="615"/>
    </i>
    <i>
      <x v="641"/>
    </i>
    <i>
      <x v="589"/>
    </i>
    <i>
      <x v="418"/>
    </i>
    <i>
      <x v="677"/>
    </i>
    <i>
      <x v="660"/>
    </i>
    <i>
      <x v="648"/>
    </i>
    <i>
      <x v="715"/>
    </i>
    <i>
      <x v="525"/>
    </i>
    <i>
      <x v="628"/>
    </i>
    <i>
      <x v="671"/>
    </i>
    <i>
      <x v="563"/>
    </i>
    <i>
      <x v="726"/>
    </i>
    <i>
      <x v="630"/>
    </i>
    <i>
      <x v="718"/>
    </i>
    <i>
      <x v="652"/>
    </i>
    <i>
      <x v="665"/>
    </i>
    <i>
      <x v="574"/>
    </i>
    <i>
      <x v="63"/>
    </i>
    <i>
      <x v="661"/>
    </i>
    <i>
      <x v="738"/>
    </i>
    <i>
      <x v="581"/>
    </i>
    <i>
      <x v="691"/>
    </i>
    <i>
      <x v="614"/>
    </i>
    <i>
      <x v="728"/>
    </i>
    <i>
      <x v="520"/>
    </i>
    <i>
      <x v="381"/>
    </i>
    <i>
      <x v="607"/>
    </i>
    <i>
      <x v="725"/>
    </i>
    <i>
      <x v="524"/>
    </i>
    <i>
      <x v="489"/>
    </i>
    <i>
      <x v="435"/>
    </i>
    <i>
      <x v="659"/>
    </i>
    <i>
      <x v="629"/>
    </i>
    <i>
      <x v="642"/>
    </i>
    <i>
      <x v="365"/>
    </i>
    <i>
      <x v="699"/>
    </i>
    <i>
      <x v="439"/>
    </i>
    <i>
      <x v="36"/>
    </i>
    <i>
      <x v="410"/>
    </i>
    <i>
      <x v="737"/>
    </i>
    <i>
      <x v="501"/>
    </i>
    <i>
      <x v="643"/>
    </i>
    <i>
      <x v="703"/>
    </i>
    <i>
      <x v="219"/>
    </i>
    <i>
      <x v="416"/>
    </i>
    <i>
      <x v="651"/>
    </i>
    <i>
      <x v="171"/>
    </i>
    <i>
      <x v="678"/>
    </i>
    <i>
      <x v="301"/>
    </i>
    <i>
      <x v="645"/>
    </i>
    <i>
      <x v="380"/>
    </i>
    <i>
      <x v="240"/>
    </i>
    <i>
      <x v="437"/>
    </i>
    <i>
      <x v="631"/>
    </i>
    <i>
      <x v="717"/>
    </i>
    <i>
      <x v="519"/>
    </i>
    <i>
      <x v="714"/>
    </i>
    <i>
      <x v="723"/>
    </i>
    <i>
      <x v="596"/>
    </i>
    <i>
      <x v="656"/>
    </i>
    <i>
      <x v="730"/>
    </i>
    <i>
      <x v="727"/>
    </i>
    <i>
      <x v="556"/>
    </i>
    <i>
      <x v="655"/>
    </i>
    <i>
      <x v="686"/>
    </i>
    <i>
      <x v="672"/>
    </i>
    <i>
      <x v="719"/>
    </i>
    <i>
      <x v="479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5" hier="-1"/>
  </pageFields>
  <dataFields count="1">
    <dataField name="Sum of NEFA_Points" fld="5" baseField="7" baseItem="41" numFmtId="165"/>
  </dataFields>
  <formats count="9">
    <format dxfId="1411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410">
      <pivotArea collapsedLevelsAreSubtotals="1" fieldPosition="0">
        <references count="1">
          <reference field="7" count="1">
            <x v="0"/>
          </reference>
        </references>
      </pivotArea>
    </format>
    <format dxfId="1409">
      <pivotArea outline="0" fieldPosition="0">
        <references count="1">
          <reference field="4294967294" count="1">
            <x v="0"/>
          </reference>
        </references>
      </pivotArea>
    </format>
    <format dxfId="1408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407">
      <pivotArea dataOnly="0" labelOnly="1" grandCol="1" outline="0" fieldPosition="0"/>
    </format>
    <format dxfId="1406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405">
      <pivotArea dataOnly="0" labelOnly="1" fieldPosition="0">
        <references count="1">
          <reference field="0" count="3">
            <x v="90"/>
            <x v="135"/>
            <x v="160"/>
          </reference>
        </references>
      </pivotArea>
    </format>
    <format dxfId="1404">
      <pivotArea dataOnly="0" labelOnly="1" fieldPosition="0">
        <references count="1">
          <reference field="0" count="1">
            <x v="178"/>
          </reference>
        </references>
      </pivotArea>
    </format>
    <format dxfId="1403">
      <pivotArea dataOnly="0" labelOnly="1" fieldPosition="0">
        <references count="1">
          <reference field="0" count="28">
            <x v="27"/>
            <x v="60"/>
            <x v="61"/>
            <x v="71"/>
            <x v="76"/>
            <x v="79"/>
            <x v="80"/>
            <x v="82"/>
            <x v="93"/>
            <x v="96"/>
            <x v="97"/>
            <x v="98"/>
            <x v="100"/>
            <x v="101"/>
            <x v="106"/>
            <x v="111"/>
            <x v="119"/>
            <x v="128"/>
            <x v="136"/>
            <x v="140"/>
            <x v="141"/>
            <x v="145"/>
            <x v="149"/>
            <x v="152"/>
            <x v="168"/>
            <x v="180"/>
            <x v="187"/>
            <x v="19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1" dataCaption="Values" updatedVersion="5" minRefreshableVersion="3" showCalcMbrs="0" useAutoFormatting="1" rowGrandTotals="0" itemPrintTitles="1" createdVersion="3" indent="0" outline="1" outlineData="1" multipleFieldFilters="0">
  <location ref="C4:E6" firstHeaderRow="1" firstDataRow="2" firstDataCol="1" rowPageCount="1" colPageCount="1"/>
  <pivotFields count="9">
    <pivotField axis="axisCol" showAll="0">
      <items count="208">
        <item m="1" x="183"/>
        <item m="1" x="151"/>
        <item m="1" x="190"/>
        <item x="55"/>
        <item m="1" x="157"/>
        <item m="1" x="176"/>
        <item m="1" x="68"/>
        <item m="1" x="67"/>
        <item m="1" x="79"/>
        <item m="1" x="150"/>
        <item m="1" x="81"/>
        <item m="1" x="104"/>
        <item m="1" x="61"/>
        <item m="1" x="169"/>
        <item m="1" x="134"/>
        <item m="1" x="63"/>
        <item m="1" x="130"/>
        <item m="1" x="191"/>
        <item m="1" x="82"/>
        <item m="1" x="125"/>
        <item m="1" x="110"/>
        <item m="1" x="60"/>
        <item m="1" x="111"/>
        <item m="1" x="155"/>
        <item m="1" x="180"/>
        <item m="1" x="174"/>
        <item m="1" x="98"/>
        <item m="1" x="181"/>
        <item m="1" x="200"/>
        <item m="1" x="142"/>
        <item m="1" x="202"/>
        <item m="1" x="199"/>
        <item m="1" x="124"/>
        <item m="1" x="186"/>
        <item m="1" x="162"/>
        <item m="1" x="126"/>
        <item m="1" x="93"/>
        <item m="1" x="100"/>
        <item m="1" x="135"/>
        <item m="1" x="89"/>
        <item m="1" x="128"/>
        <item m="1" x="144"/>
        <item m="1" x="160"/>
        <item m="1" x="83"/>
        <item m="1" x="164"/>
        <item m="1" x="159"/>
        <item m="1" x="188"/>
        <item m="1" x="119"/>
        <item m="1" x="103"/>
        <item m="1" x="76"/>
        <item m="1" x="62"/>
        <item m="1" x="118"/>
        <item m="1" x="114"/>
        <item m="1" x="204"/>
        <item m="1" x="116"/>
        <item m="1" x="120"/>
        <item m="1" x="189"/>
        <item m="1" x="59"/>
        <item m="1" x="85"/>
        <item m="1" x="198"/>
        <item m="1" x="108"/>
        <item m="1" x="101"/>
        <item m="1" x="121"/>
        <item m="1" x="178"/>
        <item m="1" x="201"/>
        <item m="1" x="197"/>
        <item m="1" x="143"/>
        <item m="1" x="136"/>
        <item m="1" x="90"/>
        <item m="1" x="92"/>
        <item m="1" x="86"/>
        <item m="1" x="80"/>
        <item m="1" x="163"/>
        <item m="1" x="170"/>
        <item m="1" x="78"/>
        <item m="1" x="123"/>
        <item m="1" x="138"/>
        <item m="1" x="196"/>
        <item m="1" x="87"/>
        <item m="1" x="156"/>
        <item m="1" x="64"/>
        <item m="1" x="117"/>
        <item m="1" x="129"/>
        <item m="1" x="165"/>
        <item m="1" x="153"/>
        <item m="1" x="149"/>
        <item m="1" x="105"/>
        <item m="1" x="69"/>
        <item m="1" x="137"/>
        <item m="1" x="58"/>
        <item m="1" x="115"/>
        <item m="1" x="147"/>
        <item m="1" x="109"/>
        <item m="1" x="167"/>
        <item m="1" x="73"/>
        <item m="1" x="71"/>
        <item m="1" x="75"/>
        <item m="1" x="171"/>
        <item m="1" x="65"/>
        <item m="1" x="107"/>
        <item m="1" x="168"/>
        <item m="1" x="140"/>
        <item m="1" x="158"/>
        <item m="1" x="145"/>
        <item m="1" x="133"/>
        <item m="1" x="179"/>
        <item m="1" x="99"/>
        <item m="1" x="57"/>
        <item m="1" x="70"/>
        <item m="1" x="127"/>
        <item m="1" x="175"/>
        <item m="1" x="84"/>
        <item m="1" x="194"/>
        <item m="1" x="193"/>
        <item m="1" x="185"/>
        <item m="1" x="113"/>
        <item m="1" x="182"/>
        <item m="1" x="161"/>
        <item m="1" x="195"/>
        <item m="1" x="74"/>
        <item m="1" x="72"/>
        <item m="1" x="95"/>
        <item m="1" x="177"/>
        <item m="1" x="77"/>
        <item m="1" x="97"/>
        <item m="1" x="184"/>
        <item m="1" x="154"/>
        <item m="1" x="203"/>
        <item m="1" x="146"/>
        <item m="1" x="66"/>
        <item m="1" x="152"/>
        <item m="1" x="166"/>
        <item m="1" x="96"/>
        <item m="1" x="56"/>
        <item m="1" x="132"/>
        <item m="1" x="112"/>
        <item m="1" x="141"/>
        <item m="1" x="187"/>
        <item m="1" x="102"/>
        <item m="1" x="122"/>
        <item m="1" x="94"/>
        <item m="1" x="106"/>
        <item m="1" x="173"/>
        <item m="1" x="91"/>
        <item m="1" x="205"/>
        <item m="1" x="131"/>
        <item m="1" x="88"/>
        <item m="1" x="139"/>
        <item m="1" x="148"/>
        <item m="1" x="172"/>
        <item m="1" x="206"/>
        <item m="1"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showAll="0"/>
    <pivotField axis="axisPage" showAll="0">
      <items count="20">
        <item x="4"/>
        <item x="8"/>
        <item x="5"/>
        <item x="7"/>
        <item x="6"/>
        <item x="10"/>
        <item x="2"/>
        <item x="1"/>
        <item x="0"/>
        <item x="3"/>
        <item x="9"/>
        <item x="16"/>
        <item m="1" x="17"/>
        <item x="15"/>
        <item x="13"/>
        <item x="11"/>
        <item x="12"/>
        <item x="14"/>
        <item m="1" x="18"/>
        <item t="default"/>
      </items>
    </pivotField>
    <pivotField dataField="1" numFmtId="165" showAll="0"/>
    <pivotField numFmtId="164" showAll="0"/>
    <pivotField axis="axisRow" showAll="0" sortType="descending">
      <items count="748">
        <item x="367"/>
        <item m="1" x="651"/>
        <item m="1" x="548"/>
        <item m="1" x="564"/>
        <item x="16"/>
        <item x="345"/>
        <item x="352"/>
        <item m="1" x="416"/>
        <item m="1" x="373"/>
        <item x="204"/>
        <item x="229"/>
        <item x="111"/>
        <item x="283"/>
        <item m="1" x="700"/>
        <item x="65"/>
        <item x="353"/>
        <item m="1" x="509"/>
        <item x="8"/>
        <item x="140"/>
        <item m="1" x="383"/>
        <item m="1" x="580"/>
        <item x="1"/>
        <item m="1" x="520"/>
        <item m="1" x="518"/>
        <item x="70"/>
        <item x="77"/>
        <item x="291"/>
        <item m="1" x="395"/>
        <item m="1" x="576"/>
        <item x="226"/>
        <item m="1" x="640"/>
        <item m="1" x="739"/>
        <item m="1" x="573"/>
        <item x="355"/>
        <item m="1" x="586"/>
        <item x="313"/>
        <item m="1" x="676"/>
        <item m="1" x="631"/>
        <item m="1" x="658"/>
        <item m="1" x="453"/>
        <item x="258"/>
        <item x="259"/>
        <item x="158"/>
        <item x="161"/>
        <item m="1" x="479"/>
        <item x="75"/>
        <item m="1" x="425"/>
        <item x="66"/>
        <item m="1" x="692"/>
        <item x="112"/>
        <item x="263"/>
        <item m="1" x="539"/>
        <item x="194"/>
        <item x="193"/>
        <item m="1" x="685"/>
        <item x="339"/>
        <item x="3"/>
        <item x="72"/>
        <item x="10"/>
        <item m="1" x="378"/>
        <item m="1" x="599"/>
        <item m="1" x="577"/>
        <item m="1" x="729"/>
        <item m="1" x="481"/>
        <item x="308"/>
        <item x="4"/>
        <item x="36"/>
        <item x="318"/>
        <item m="1" x="433"/>
        <item m="1" x="547"/>
        <item m="1" x="549"/>
        <item m="1" x="608"/>
        <item x="219"/>
        <item m="1" x="467"/>
        <item m="1" x="478"/>
        <item m="1" x="374"/>
        <item m="1" x="505"/>
        <item m="1" x="437"/>
        <item x="139"/>
        <item x="267"/>
        <item m="1" x="493"/>
        <item x="307"/>
        <item x="159"/>
        <item m="1" x="503"/>
        <item m="1" x="414"/>
        <item x="366"/>
        <item m="1" x="674"/>
        <item m="1" x="565"/>
        <item m="1" x="707"/>
        <item m="1" x="672"/>
        <item m="1" x="532"/>
        <item x="286"/>
        <item x="124"/>
        <item m="1" x="482"/>
        <item m="1" x="736"/>
        <item m="1" x="721"/>
        <item m="1" x="696"/>
        <item m="1" x="556"/>
        <item m="1" x="740"/>
        <item x="358"/>
        <item m="1" x="704"/>
        <item x="116"/>
        <item x="230"/>
        <item m="1" x="655"/>
        <item x="35"/>
        <item x="79"/>
        <item m="1" x="419"/>
        <item m="1" x="598"/>
        <item m="1" x="719"/>
        <item m="1" x="617"/>
        <item m="1" x="420"/>
        <item m="1" x="656"/>
        <item x="74"/>
        <item m="1" x="456"/>
        <item m="1" x="652"/>
        <item m="1" x="709"/>
        <item m="1" x="689"/>
        <item m="1" x="512"/>
        <item x="201"/>
        <item m="1" x="623"/>
        <item m="1" x="398"/>
        <item m="1" x="485"/>
        <item x="312"/>
        <item m="1" x="737"/>
        <item x="69"/>
        <item m="1" x="382"/>
        <item m="1" x="495"/>
        <item m="1" x="510"/>
        <item m="1" x="469"/>
        <item m="1" x="460"/>
        <item m="1" x="470"/>
        <item m="1" x="654"/>
        <item m="1" x="404"/>
        <item m="1" x="458"/>
        <item m="1" x="630"/>
        <item x="64"/>
        <item x="299"/>
        <item m="1" x="390"/>
        <item m="1" x="530"/>
        <item m="1" x="500"/>
        <item m="1" x="524"/>
        <item m="1" x="609"/>
        <item x="351"/>
        <item m="1" x="684"/>
        <item m="1" x="592"/>
        <item x="338"/>
        <item m="1" x="703"/>
        <item x="151"/>
        <item m="1" x="516"/>
        <item m="1" x="578"/>
        <item m="1" x="439"/>
        <item m="1" x="682"/>
        <item m="1" x="405"/>
        <item m="1" x="638"/>
        <item m="1" x="677"/>
        <item m="1" x="375"/>
        <item m="1" x="616"/>
        <item m="1" x="440"/>
        <item x="287"/>
        <item m="1" x="537"/>
        <item x="336"/>
        <item m="1" x="746"/>
        <item m="1" x="711"/>
        <item m="1" x="525"/>
        <item m="1" x="527"/>
        <item m="1" x="712"/>
        <item m="1" x="595"/>
        <item m="1" x="483"/>
        <item m="1" x="407"/>
        <item x="225"/>
        <item m="1" x="511"/>
        <item x="266"/>
        <item m="1" x="602"/>
        <item x="205"/>
        <item x="197"/>
        <item x="150"/>
        <item m="1" x="589"/>
        <item m="1" x="477"/>
        <item x="122"/>
        <item m="1" x="686"/>
        <item m="1" x="588"/>
        <item m="1" x="488"/>
        <item x="189"/>
        <item m="1" x="735"/>
        <item x="37"/>
        <item m="1" x="563"/>
        <item m="1" x="687"/>
        <item m="1" x="557"/>
        <item m="1" x="393"/>
        <item m="1" x="455"/>
        <item m="1" x="581"/>
        <item m="1" x="545"/>
        <item m="1" x="552"/>
        <item x="220"/>
        <item m="1" x="605"/>
        <item m="1" x="540"/>
        <item m="1" x="699"/>
        <item x="106"/>
        <item m="1" x="528"/>
        <item m="1" x="379"/>
        <item m="1" x="618"/>
        <item m="1" x="734"/>
        <item x="54"/>
        <item m="1" x="538"/>
        <item x="354"/>
        <item m="1" x="629"/>
        <item m="1" x="642"/>
        <item m="1" x="671"/>
        <item m="1" x="533"/>
        <item x="76"/>
        <item m="1" x="431"/>
        <item x="242"/>
        <item x="222"/>
        <item m="1" x="554"/>
        <item x="243"/>
        <item m="1" x="432"/>
        <item m="1" x="410"/>
        <item x="314"/>
        <item m="1" x="529"/>
        <item x="332"/>
        <item m="1" x="380"/>
        <item m="1" x="386"/>
        <item m="1" x="713"/>
        <item m="1" x="501"/>
        <item m="1" x="555"/>
        <item x="223"/>
        <item x="172"/>
        <item m="1" x="680"/>
        <item m="1" x="384"/>
        <item x="125"/>
        <item x="218"/>
        <item m="1" x="448"/>
        <item x="168"/>
        <item m="1" x="597"/>
        <item x="227"/>
        <item m="1" x="551"/>
        <item m="1" x="507"/>
        <item m="1" x="553"/>
        <item m="1" x="701"/>
        <item x="110"/>
        <item m="1" x="575"/>
        <item m="1" x="519"/>
        <item m="1" x="369"/>
        <item m="1" x="376"/>
        <item m="1" x="570"/>
        <item m="1" x="610"/>
        <item m="1" x="574"/>
        <item m="1" x="738"/>
        <item m="1" x="627"/>
        <item m="1" x="669"/>
        <item x="206"/>
        <item m="1" x="498"/>
        <item m="1" x="723"/>
        <item x="238"/>
        <item m="1" x="436"/>
        <item x="327"/>
        <item m="1" x="377"/>
        <item x="121"/>
        <item x="39"/>
        <item m="1" x="662"/>
        <item x="199"/>
        <item m="1" x="544"/>
        <item m="1" x="607"/>
        <item m="1" x="601"/>
        <item x="15"/>
        <item x="9"/>
        <item m="1" x="372"/>
        <item m="1" x="611"/>
        <item m="1" x="543"/>
        <item x="160"/>
        <item m="1" x="571"/>
        <item x="260"/>
        <item x="292"/>
        <item m="1" x="513"/>
        <item m="1" x="494"/>
        <item m="1" x="558"/>
        <item m="1" x="637"/>
        <item x="356"/>
        <item m="1" x="504"/>
        <item m="1" x="612"/>
        <item m="1" x="370"/>
        <item m="1" x="388"/>
        <item m="1" x="579"/>
        <item m="1" x="666"/>
        <item m="1" x="590"/>
        <item m="1" x="743"/>
        <item m="1" x="486"/>
        <item x="217"/>
        <item m="1" x="417"/>
        <item m="1" x="421"/>
        <item m="1" x="663"/>
        <item m="1" x="514"/>
        <item m="1" x="412"/>
        <item m="1" x="591"/>
        <item m="1" x="622"/>
        <item m="1" x="741"/>
        <item x="301"/>
        <item x="176"/>
        <item m="1" x="442"/>
        <item m="1" x="438"/>
        <item x="191"/>
        <item m="1" x="665"/>
        <item m="1" x="624"/>
        <item m="1" x="475"/>
        <item m="1" x="408"/>
        <item m="1" x="541"/>
        <item x="95"/>
        <item m="1" x="678"/>
        <item m="1" x="615"/>
        <item x="28"/>
        <item m="1" x="465"/>
        <item m="1" x="596"/>
        <item m="1" x="506"/>
        <item m="1" x="600"/>
        <item x="97"/>
        <item x="321"/>
        <item x="290"/>
        <item m="1" x="508"/>
        <item m="1" x="464"/>
        <item x="207"/>
        <item m="1" x="718"/>
        <item m="1" x="593"/>
        <item m="1" x="587"/>
        <item x="329"/>
        <item x="104"/>
        <item m="1" x="487"/>
        <item x="224"/>
        <item m="1" x="517"/>
        <item x="73"/>
        <item m="1" x="646"/>
        <item m="1" x="562"/>
        <item m="1" x="644"/>
        <item m="1" x="584"/>
        <item x="310"/>
        <item x="192"/>
        <item m="1" x="451"/>
        <item m="1" x="726"/>
        <item m="1" x="452"/>
        <item m="1" x="603"/>
        <item x="360"/>
        <item x="361"/>
        <item x="212"/>
        <item x="315"/>
        <item m="1" x="397"/>
        <item x="94"/>
        <item x="296"/>
        <item m="1" x="531"/>
        <item m="1" x="690"/>
        <item m="1" x="71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">
    <i>
      <x/>
    </i>
  </rowItems>
  <colFields count="1">
    <field x="0"/>
  </colFields>
  <colItems count="2">
    <i>
      <x v="3"/>
    </i>
    <i t="grand">
      <x/>
    </i>
  </colItems>
  <pageFields count="1">
    <pageField fld="4" item="11" hier="-1"/>
  </pageFields>
  <dataFields count="1">
    <dataField name="Sum of NEFA_Points" fld="5" baseField="0" baseItem="0"/>
  </dataFields>
  <formats count="23">
    <format dxfId="1730">
      <pivotArea collapsedLevelsAreSubtotals="1" fieldPosition="0">
        <references count="1">
          <reference field="7" count="0"/>
        </references>
      </pivotArea>
    </format>
    <format dxfId="1729">
      <pivotArea field="7" type="button" dataOnly="0" labelOnly="1" outline="0" axis="axisRow" fieldPosition="0"/>
    </format>
    <format dxfId="1728">
      <pivotArea dataOnly="0" labelOnly="1" fieldPosition="0">
        <references count="1">
          <reference field="0" count="0"/>
        </references>
      </pivotArea>
    </format>
    <format dxfId="1727">
      <pivotArea dataOnly="0" labelOnly="1" grandCol="1" outline="0" fieldPosition="0"/>
    </format>
    <format dxfId="1726">
      <pivotArea collapsedLevelsAreSubtotals="1" fieldPosition="0">
        <references count="1">
          <reference field="7" count="0"/>
        </references>
      </pivotArea>
    </format>
    <format dxfId="1725">
      <pivotArea dataOnly="0" grandCol="1" outline="0" fieldPosition="0"/>
    </format>
    <format dxfId="1724">
      <pivotArea type="all" dataOnly="0" outline="0" fieldPosition="0"/>
    </format>
    <format dxfId="1723">
      <pivotArea dataOnly="0" labelOnly="1" fieldPosition="0">
        <references count="1">
          <reference field="7" count="0"/>
        </references>
      </pivotArea>
    </format>
    <format dxfId="1722">
      <pivotArea dataOnly="0" labelOnly="1" fieldPosition="0">
        <references count="1">
          <reference field="7" count="0"/>
        </references>
      </pivotArea>
    </format>
    <format dxfId="1721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720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719">
      <pivotArea dataOnly="0" labelOnly="1" fieldPosition="0">
        <references count="1">
          <reference field="7" count="32">
            <x v="17"/>
            <x v="19"/>
            <x v="20"/>
            <x v="21"/>
            <x v="22"/>
            <x v="23"/>
            <x v="29"/>
            <x v="32"/>
            <x v="35"/>
            <x v="37"/>
            <x v="40"/>
            <x v="41"/>
            <x v="42"/>
            <x v="44"/>
            <x v="45"/>
            <x v="47"/>
            <x v="56"/>
            <x v="57"/>
            <x v="60"/>
            <x v="65"/>
            <x v="69"/>
            <x v="72"/>
            <x v="74"/>
            <x v="79"/>
            <x v="83"/>
            <x v="84"/>
            <x v="90"/>
            <x v="96"/>
            <x v="114"/>
            <x v="120"/>
            <x v="122"/>
            <x v="129"/>
          </reference>
        </references>
      </pivotArea>
    </format>
    <format dxfId="1718">
      <pivotArea dataOnly="0" labelOnly="1" fieldPosition="0">
        <references count="1">
          <reference field="7" count="45">
            <x v="11"/>
            <x v="17"/>
            <x v="19"/>
            <x v="20"/>
            <x v="21"/>
            <x v="22"/>
            <x v="23"/>
            <x v="29"/>
            <x v="32"/>
            <x v="35"/>
            <x v="37"/>
            <x v="40"/>
            <x v="41"/>
            <x v="42"/>
            <x v="44"/>
            <x v="45"/>
            <x v="47"/>
            <x v="56"/>
            <x v="57"/>
            <x v="60"/>
            <x v="65"/>
            <x v="69"/>
            <x v="72"/>
            <x v="74"/>
            <x v="79"/>
            <x v="83"/>
            <x v="84"/>
            <x v="90"/>
            <x v="96"/>
            <x v="114"/>
            <x v="120"/>
            <x v="122"/>
            <x v="129"/>
            <x v="135"/>
            <x v="136"/>
            <x v="139"/>
            <x v="140"/>
            <x v="141"/>
            <x v="143"/>
            <x v="146"/>
            <x v="148"/>
            <x v="152"/>
            <x v="153"/>
            <x v="154"/>
            <x v="163"/>
          </reference>
        </references>
      </pivotArea>
    </format>
    <format dxfId="1717">
      <pivotArea dataOnly="0" labelOnly="1" fieldPosition="0">
        <references count="1">
          <reference field="7" count="45">
            <x v="11"/>
            <x v="17"/>
            <x v="19"/>
            <x v="20"/>
            <x v="21"/>
            <x v="22"/>
            <x v="23"/>
            <x v="29"/>
            <x v="32"/>
            <x v="35"/>
            <x v="37"/>
            <x v="40"/>
            <x v="41"/>
            <x v="42"/>
            <x v="44"/>
            <x v="45"/>
            <x v="47"/>
            <x v="56"/>
            <x v="57"/>
            <x v="60"/>
            <x v="65"/>
            <x v="69"/>
            <x v="72"/>
            <x v="74"/>
            <x v="79"/>
            <x v="83"/>
            <x v="84"/>
            <x v="90"/>
            <x v="96"/>
            <x v="114"/>
            <x v="120"/>
            <x v="122"/>
            <x v="129"/>
            <x v="135"/>
            <x v="136"/>
            <x v="139"/>
            <x v="140"/>
            <x v="141"/>
            <x v="143"/>
            <x v="146"/>
            <x v="148"/>
            <x v="152"/>
            <x v="153"/>
            <x v="154"/>
            <x v="163"/>
          </reference>
        </references>
      </pivotArea>
    </format>
    <format dxfId="1716">
      <pivotArea dataOnly="0" labelOnly="1" fieldPosition="0">
        <references count="1">
          <reference field="7" count="45">
            <x v="11"/>
            <x v="17"/>
            <x v="19"/>
            <x v="20"/>
            <x v="21"/>
            <x v="22"/>
            <x v="23"/>
            <x v="29"/>
            <x v="32"/>
            <x v="35"/>
            <x v="37"/>
            <x v="40"/>
            <x v="41"/>
            <x v="42"/>
            <x v="44"/>
            <x v="45"/>
            <x v="47"/>
            <x v="56"/>
            <x v="57"/>
            <x v="60"/>
            <x v="65"/>
            <x v="69"/>
            <x v="72"/>
            <x v="74"/>
            <x v="79"/>
            <x v="83"/>
            <x v="84"/>
            <x v="90"/>
            <x v="96"/>
            <x v="114"/>
            <x v="120"/>
            <x v="122"/>
            <x v="129"/>
            <x v="135"/>
            <x v="136"/>
            <x v="139"/>
            <x v="140"/>
            <x v="141"/>
            <x v="143"/>
            <x v="146"/>
            <x v="148"/>
            <x v="152"/>
            <x v="153"/>
            <x v="154"/>
            <x v="163"/>
          </reference>
        </references>
      </pivotArea>
    </format>
    <format dxfId="1715">
      <pivotArea dataOnly="0" labelOnly="1" fieldPosition="0">
        <references count="1">
          <reference field="0" count="29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6"/>
            <x v="37"/>
            <x v="38"/>
            <x v="40"/>
            <x v="41"/>
            <x v="43"/>
          </reference>
        </references>
      </pivotArea>
    </format>
    <format dxfId="1714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2"/>
            <x v="43"/>
          </reference>
        </references>
      </pivotArea>
    </format>
    <format dxfId="1713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2"/>
            <x v="43"/>
          </reference>
        </references>
      </pivotArea>
    </format>
    <format dxfId="1712">
      <pivotArea dataOnly="0" labelOnly="1" fieldPosition="0">
        <references count="1">
          <reference field="0" count="7">
            <x v="10"/>
            <x v="11"/>
            <x v="12"/>
            <x v="13"/>
            <x v="14"/>
            <x v="17"/>
            <x v="18"/>
          </reference>
        </references>
      </pivotArea>
    </format>
    <format dxfId="1711">
      <pivotArea dataOnly="0" labelOnly="1" fieldPosition="0">
        <references count="1">
          <reference field="0" count="6">
            <x v="24"/>
            <x v="25"/>
            <x v="31"/>
            <x v="32"/>
            <x v="39"/>
            <x v="42"/>
          </reference>
        </references>
      </pivotArea>
    </format>
    <format dxfId="1710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2"/>
            <x v="43"/>
          </reference>
        </references>
      </pivotArea>
    </format>
    <format dxfId="1709">
      <pivotArea dataOnly="0" labelOnly="1" fieldPosition="0">
        <references count="1">
          <reference field="0" count="5">
            <x v="44"/>
            <x v="45"/>
            <x v="46"/>
            <x v="47"/>
            <x v="48"/>
          </reference>
        </references>
      </pivotArea>
    </format>
    <format dxfId="1708">
      <pivotArea dataOnly="0" labelOnly="1" fieldPosition="0">
        <references count="1">
          <reference field="0" count="4">
            <x v="49"/>
            <x v="50"/>
            <x v="51"/>
            <x v="5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E25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21">
    <i>
      <x v="644"/>
    </i>
    <i>
      <x v="603"/>
    </i>
    <i>
      <x v="683"/>
    </i>
    <i>
      <x v="662"/>
    </i>
    <i>
      <x v="703"/>
    </i>
    <i>
      <x v="556"/>
    </i>
    <i>
      <x v="632"/>
    </i>
    <i>
      <x v="704"/>
    </i>
    <i>
      <x v="656"/>
    </i>
    <i>
      <x v="406"/>
    </i>
    <i>
      <x v="171"/>
    </i>
    <i>
      <x v="672"/>
    </i>
    <i>
      <x v="398"/>
    </i>
    <i>
      <x v="628"/>
    </i>
    <i>
      <x v="631"/>
    </i>
    <i>
      <x v="622"/>
    </i>
    <i>
      <x v="664"/>
    </i>
    <i>
      <x v="705"/>
    </i>
    <i>
      <x v="742"/>
    </i>
    <i>
      <x v="349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6" hier="-1"/>
  </pageFields>
  <dataFields count="1">
    <dataField name="Sum of NEFA_Points" fld="5" baseField="7" baseItem="41" numFmtId="165"/>
  </dataFields>
  <formats count="10">
    <format dxfId="1402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401">
      <pivotArea collapsedLevelsAreSubtotals="1" fieldPosition="0">
        <references count="1">
          <reference field="7" count="1">
            <x v="0"/>
          </reference>
        </references>
      </pivotArea>
    </format>
    <format dxfId="1400">
      <pivotArea outline="0" fieldPosition="0">
        <references count="1">
          <reference field="4294967294" count="1">
            <x v="0"/>
          </reference>
        </references>
      </pivotArea>
    </format>
    <format dxfId="1399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398">
      <pivotArea dataOnly="0" labelOnly="1" grandCol="1" outline="0" fieldPosition="0"/>
    </format>
    <format dxfId="1397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396">
      <pivotArea dataOnly="0" labelOnly="1" fieldPosition="0">
        <references count="1">
          <reference field="0" count="3">
            <x v="90"/>
            <x v="135"/>
            <x v="160"/>
          </reference>
        </references>
      </pivotArea>
    </format>
    <format dxfId="1395">
      <pivotArea dataOnly="0" labelOnly="1" fieldPosition="0">
        <references count="1">
          <reference field="0" count="1">
            <x v="178"/>
          </reference>
        </references>
      </pivotArea>
    </format>
    <format dxfId="1394">
      <pivotArea dataOnly="0" labelOnly="1" fieldPosition="0">
        <references count="1">
          <reference field="0" count="19">
            <x v="60"/>
            <x v="61"/>
            <x v="82"/>
            <x v="93"/>
            <x v="96"/>
            <x v="97"/>
            <x v="98"/>
            <x v="100"/>
            <x v="106"/>
            <x v="111"/>
            <x v="119"/>
            <x v="128"/>
            <x v="136"/>
            <x v="140"/>
            <x v="145"/>
            <x v="149"/>
            <x v="168"/>
            <x v="180"/>
            <x v="190"/>
          </reference>
        </references>
      </pivotArea>
    </format>
    <format dxfId="1393">
      <pivotArea dataOnly="0" labelOnly="1" fieldPosition="0">
        <references count="1">
          <reference field="0" count="9">
            <x v="27"/>
            <x v="71"/>
            <x v="76"/>
            <x v="79"/>
            <x v="80"/>
            <x v="101"/>
            <x v="141"/>
            <x v="152"/>
            <x v="18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E42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38">
    <i>
      <x v="342"/>
    </i>
    <i>
      <x v="150"/>
    </i>
    <i>
      <x v="124"/>
    </i>
    <i>
      <x v="279"/>
    </i>
    <i>
      <x v="494"/>
    </i>
    <i>
      <x v="691"/>
    </i>
    <i>
      <x v="448"/>
    </i>
    <i>
      <x v="187"/>
    </i>
    <i>
      <x v="129"/>
    </i>
    <i>
      <x v="210"/>
    </i>
    <i>
      <x v="557"/>
    </i>
    <i>
      <x v="163"/>
    </i>
    <i>
      <x v="708"/>
    </i>
    <i>
      <x v="702"/>
    </i>
    <i>
      <x v="293"/>
    </i>
    <i>
      <x v="412"/>
    </i>
    <i>
      <x v="617"/>
    </i>
    <i>
      <x v="580"/>
    </i>
    <i>
      <x v="640"/>
    </i>
    <i>
      <x v="740"/>
    </i>
    <i>
      <x v="522"/>
    </i>
    <i>
      <x v="696"/>
    </i>
    <i>
      <x v="661"/>
    </i>
    <i>
      <x v="58"/>
    </i>
    <i>
      <x v="205"/>
    </i>
    <i>
      <x v="739"/>
    </i>
    <i>
      <x v="593"/>
    </i>
    <i>
      <x v="285"/>
    </i>
    <i>
      <x v="598"/>
    </i>
    <i>
      <x v="178"/>
    </i>
    <i>
      <x v="540"/>
    </i>
    <i>
      <x v="176"/>
    </i>
    <i>
      <x v="682"/>
    </i>
    <i>
      <x v="706"/>
    </i>
    <i>
      <x v="745"/>
    </i>
    <i>
      <x v="599"/>
    </i>
    <i>
      <x v="349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10" hier="-1"/>
  </pageFields>
  <dataFields count="1">
    <dataField name="Sum of NEFA_Points" fld="5" baseField="7" baseItem="41" numFmtId="165"/>
  </dataFields>
  <formats count="9">
    <format dxfId="1392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391">
      <pivotArea collapsedLevelsAreSubtotals="1" fieldPosition="0">
        <references count="1">
          <reference field="7" count="1">
            <x v="0"/>
          </reference>
        </references>
      </pivotArea>
    </format>
    <format dxfId="1390">
      <pivotArea outline="0" fieldPosition="0">
        <references count="1">
          <reference field="4294967294" count="1">
            <x v="0"/>
          </reference>
        </references>
      </pivotArea>
    </format>
    <format dxfId="1389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388">
      <pivotArea dataOnly="0" labelOnly="1" grandCol="1" outline="0" fieldPosition="0"/>
    </format>
    <format dxfId="1387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386">
      <pivotArea dataOnly="0" labelOnly="1" fieldPosition="0">
        <references count="1">
          <reference field="0" count="3">
            <x v="90"/>
            <x v="135"/>
            <x v="160"/>
          </reference>
        </references>
      </pivotArea>
    </format>
    <format dxfId="1385">
      <pivotArea dataOnly="0" labelOnly="1" fieldPosition="0">
        <references count="1">
          <reference field="0" count="1">
            <x v="178"/>
          </reference>
        </references>
      </pivotArea>
    </format>
    <format dxfId="1384">
      <pivotArea dataOnly="0" labelOnly="1" fieldPosition="0">
        <references count="1">
          <reference field="0" count="28">
            <x v="27"/>
            <x v="60"/>
            <x v="61"/>
            <x v="71"/>
            <x v="76"/>
            <x v="79"/>
            <x v="80"/>
            <x v="82"/>
            <x v="93"/>
            <x v="96"/>
            <x v="97"/>
            <x v="98"/>
            <x v="100"/>
            <x v="101"/>
            <x v="106"/>
            <x v="111"/>
            <x v="119"/>
            <x v="128"/>
            <x v="136"/>
            <x v="140"/>
            <x v="141"/>
            <x v="145"/>
            <x v="149"/>
            <x v="152"/>
            <x v="168"/>
            <x v="180"/>
            <x v="187"/>
            <x v="19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E32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28">
    <i>
      <x v="289"/>
    </i>
    <i>
      <x v="298"/>
    </i>
    <i>
      <x v="427"/>
    </i>
    <i>
      <x v="400"/>
    </i>
    <i>
      <x v="249"/>
    </i>
    <i>
      <x v="452"/>
    </i>
    <i>
      <x v="252"/>
    </i>
    <i>
      <x v="267"/>
    </i>
    <i>
      <x v="46"/>
    </i>
    <i>
      <x v="325"/>
    </i>
    <i>
      <x v="604"/>
    </i>
    <i>
      <x v="205"/>
    </i>
    <i>
      <x v="720"/>
    </i>
    <i>
      <x v="25"/>
    </i>
    <i>
      <x v="245"/>
    </i>
    <i>
      <x v="734"/>
    </i>
    <i>
      <x v="662"/>
    </i>
    <i>
      <x v="672"/>
    </i>
    <i>
      <x v="331"/>
    </i>
    <i>
      <x v="411"/>
    </i>
    <i>
      <x v="709"/>
    </i>
    <i>
      <x v="617"/>
    </i>
    <i>
      <x v="324"/>
    </i>
    <i>
      <x v="258"/>
    </i>
    <i>
      <x v="272"/>
    </i>
    <i>
      <x v="349"/>
    </i>
    <i>
      <x v="585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7" hier="-1"/>
  </pageFields>
  <dataFields count="1">
    <dataField name="Sum of NEFA_Points" fld="5" baseField="7" baseItem="41" numFmtId="165"/>
  </dataFields>
  <formats count="11">
    <format dxfId="1383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382">
      <pivotArea collapsedLevelsAreSubtotals="1" fieldPosition="0">
        <references count="1">
          <reference field="7" count="1">
            <x v="0"/>
          </reference>
        </references>
      </pivotArea>
    </format>
    <format dxfId="1381">
      <pivotArea outline="0" fieldPosition="0">
        <references count="1">
          <reference field="4294967294" count="1">
            <x v="0"/>
          </reference>
        </references>
      </pivotArea>
    </format>
    <format dxfId="1380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379">
      <pivotArea dataOnly="0" labelOnly="1" grandCol="1" outline="0" fieldPosition="0"/>
    </format>
    <format dxfId="1378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377">
      <pivotArea dataOnly="0" labelOnly="1" fieldPosition="0">
        <references count="1">
          <reference field="0" count="3">
            <x v="90"/>
            <x v="135"/>
            <x v="160"/>
          </reference>
        </references>
      </pivotArea>
    </format>
    <format dxfId="1376">
      <pivotArea dataOnly="0" labelOnly="1" fieldPosition="0">
        <references count="1">
          <reference field="0" count="1">
            <x v="178"/>
          </reference>
        </references>
      </pivotArea>
    </format>
    <format dxfId="1375">
      <pivotArea dataOnly="0" labelOnly="1" fieldPosition="0">
        <references count="1">
          <reference field="0" count="1">
            <x v="91"/>
          </reference>
        </references>
      </pivotArea>
    </format>
    <format dxfId="1374">
      <pivotArea dataOnly="0" labelOnly="1" fieldPosition="0">
        <references count="1">
          <reference field="0" count="27">
            <x v="60"/>
            <x v="61"/>
            <x v="71"/>
            <x v="76"/>
            <x v="79"/>
            <x v="80"/>
            <x v="82"/>
            <x v="93"/>
            <x v="96"/>
            <x v="97"/>
            <x v="98"/>
            <x v="100"/>
            <x v="101"/>
            <x v="106"/>
            <x v="111"/>
            <x v="119"/>
            <x v="128"/>
            <x v="136"/>
            <x v="140"/>
            <x v="141"/>
            <x v="145"/>
            <x v="149"/>
            <x v="152"/>
            <x v="168"/>
            <x v="180"/>
            <x v="187"/>
            <x v="190"/>
          </reference>
        </references>
      </pivotArea>
    </format>
    <format dxfId="1373">
      <pivotArea dataOnly="0" labelOnly="1" fieldPosition="0">
        <references count="1">
          <reference field="0" count="1">
            <x v="2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BE6" firstHeaderRow="1" firstDataRow="2" firstDataCol="1" rowPageCount="1" colPageCount="1"/>
  <pivotFields count="9">
    <pivotField axis="axisCol" showAll="0" sortType="a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92"/>
        <item m="1" x="19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91"/>
        <item m="1" x="63"/>
        <item m="1" x="99"/>
        <item m="1" x="102"/>
        <item m="1" x="141"/>
        <item m="1" x="136"/>
        <item m="1" x="145"/>
        <item m="1" x="204"/>
        <item m="1" x="146"/>
        <item m="1" x="64"/>
        <item m="1" x="85"/>
        <item m="1" x="117"/>
        <item m="1" x="89"/>
        <item m="1" x="135"/>
        <item m="1" x="139"/>
        <item m="1" x="170"/>
        <item m="1" x="76"/>
        <item m="1" x="69"/>
        <item m="1" x="108"/>
        <item m="1" x="148"/>
        <item m="1" x="65"/>
        <item m="1" x="198"/>
        <item m="1" x="206"/>
        <item m="1" x="138"/>
        <item m="1" x="90"/>
        <item m="1" x="122"/>
        <item m="1" x="116"/>
        <item m="1" x="129"/>
        <item m="1" x="95"/>
        <item m="1" x="186"/>
        <item m="1" x="195"/>
        <item m="1" x="158"/>
        <item m="1" x="74"/>
        <item m="1" x="71"/>
        <item m="1" x="171"/>
        <item m="1" x="101"/>
        <item m="1" x="96"/>
        <item m="1" x="162"/>
        <item m="1" x="133"/>
        <item m="1" x="187"/>
        <item m="1" x="205"/>
        <item m="1" x="58"/>
        <item m="1" x="113"/>
        <item m="1" x="112"/>
        <item m="1" x="172"/>
        <item m="1" x="98"/>
        <item m="1" x="193"/>
        <item m="1" x="82"/>
        <item m="1" x="130"/>
        <item m="1" x="94"/>
        <item m="1" x="57"/>
        <item m="1" x="86"/>
        <item m="1" x="184"/>
        <item m="1" x="201"/>
        <item m="1" x="56"/>
        <item m="1" x="168"/>
        <item m="1" x="151"/>
        <item m="1" x="149"/>
        <item m="1" x="157"/>
        <item m="1" x="59"/>
        <item m="1" x="147"/>
        <item m="1" x="166"/>
        <item m="1" x="161"/>
        <item m="1" x="202"/>
        <item m="1" x="124"/>
        <item m="1" x="87"/>
        <item m="1" x="115"/>
        <item m="1" x="164"/>
        <item m="1" x="159"/>
        <item m="1" x="123"/>
        <item m="1" x="178"/>
        <item m="1" x="132"/>
        <item m="1" x="67"/>
        <item m="1" x="79"/>
        <item m="1" x="61"/>
        <item m="1" x="169"/>
        <item m="1" x="188"/>
        <item m="1" x="119"/>
        <item m="1" x="73"/>
        <item m="1" x="196"/>
        <item m="1" x="185"/>
        <item m="1" x="126"/>
        <item m="1" x="93"/>
        <item m="1" x="107"/>
        <item m="1" x="131"/>
        <item m="1" x="109"/>
        <item m="1" x="128"/>
        <item m="1" x="165"/>
        <item m="1" x="181"/>
        <item m="1" x="197"/>
        <item m="1" x="110"/>
        <item m="1" x="77"/>
        <item m="1" x="106"/>
        <item m="1" x="80"/>
        <item m="1" x="70"/>
        <item m="1" x="88"/>
        <item m="1" x="183"/>
        <item m="1" x="92"/>
        <item m="1" x="127"/>
        <item m="1" x="156"/>
        <item m="1" x="182"/>
        <item m="1" x="153"/>
        <item m="1" x="72"/>
        <item m="1" x="120"/>
        <item m="1" x="66"/>
        <item m="1" x="134"/>
        <item m="1" x="60"/>
        <item m="1" x="111"/>
        <item m="1" x="180"/>
        <item m="1" x="174"/>
        <item m="1" x="179"/>
        <item m="1" x="173"/>
        <item m="1" x="83"/>
        <item m="1" x="137"/>
        <item m="1" x="177"/>
        <item m="1" x="199"/>
        <item m="1" x="142"/>
        <item m="1" x="200"/>
        <item m="1" x="105"/>
        <item m="1" x="100"/>
        <item m="1" x="62"/>
        <item m="1" x="75"/>
        <item m="1" x="155"/>
        <item m="1" x="91"/>
        <item m="1" x="167"/>
        <item m="1" x="154"/>
        <item m="1" x="103"/>
        <item m="1" x="125"/>
        <item m="1" x="118"/>
        <item m="1" x="114"/>
        <item m="1" x="163"/>
        <item m="1" x="84"/>
        <item m="1" x="189"/>
        <item m="1" x="121"/>
        <item m="1" x="140"/>
        <item m="1" x="190"/>
        <item m="1" x="143"/>
        <item m="1" x="203"/>
        <item m="1" x="160"/>
        <item m="1" x="144"/>
        <item m="1" x="78"/>
        <item m="1" x="175"/>
        <item m="1" x="81"/>
        <item m="1" x="104"/>
        <item m="1" x="150"/>
        <item m="1" x="176"/>
        <item m="1" x="68"/>
        <item m="1" x="152"/>
        <item m="1" x="97"/>
        <item x="55"/>
        <item t="default"/>
      </items>
    </pivotField>
    <pivotField axis="axisPage" showAll="0">
      <items count="20">
        <item x="9"/>
        <item x="10"/>
        <item x="15"/>
        <item x="3"/>
        <item x="4"/>
        <item x="5"/>
        <item x="6"/>
        <item x="8"/>
        <item x="13"/>
        <item m="1" x="17"/>
        <item x="7"/>
        <item x="2"/>
        <item x="1"/>
        <item x="0"/>
        <item x="16"/>
        <item x="11"/>
        <item x="12"/>
        <item x="14"/>
        <item m="1" x="18"/>
        <item t="default"/>
      </items>
    </pivotField>
    <pivotField showAll="0"/>
    <pivotField showAll="0"/>
    <pivotField showAll="0"/>
    <pivotField dataField="1" showAll="0"/>
    <pivotField showAll="0"/>
    <pivotField axis="axisRow" showAll="0" sortType="descending">
      <items count="748">
        <item m="1" x="483"/>
        <item m="1" x="501"/>
        <item m="1" x="408"/>
        <item x="4"/>
        <item m="1" x="646"/>
        <item m="1" x="518"/>
        <item m="1" x="395"/>
        <item m="1" x="601"/>
        <item m="1" x="686"/>
        <item m="1" x="672"/>
        <item m="1" x="556"/>
        <item m="1" x="551"/>
        <item m="1" x="369"/>
        <item m="1" x="652"/>
        <item x="151"/>
        <item m="1" x="517"/>
        <item x="159"/>
        <item m="1" x="623"/>
        <item x="263"/>
        <item m="1" x="640"/>
        <item m="1" x="383"/>
        <item m="1" x="512"/>
        <item m="1" x="622"/>
        <item m="1" x="510"/>
        <item m="1" x="737"/>
        <item x="193"/>
        <item m="1" x="574"/>
        <item m="1" x="416"/>
        <item m="1" x="624"/>
        <item m="1" x="529"/>
        <item m="1" x="412"/>
        <item m="1" x="609"/>
        <item x="79"/>
        <item x="229"/>
        <item m="1" x="565"/>
        <item m="1" x="419"/>
        <item x="290"/>
        <item x="28"/>
        <item m="1" x="405"/>
        <item m="1" x="610"/>
        <item m="1" x="651"/>
        <item x="176"/>
        <item m="1" x="372"/>
        <item m="1" x="533"/>
        <item m="1" x="618"/>
        <item m="1" x="642"/>
        <item x="351"/>
        <item m="1" x="713"/>
        <item m="1" x="507"/>
        <item m="1" x="740"/>
        <item m="1" x="464"/>
        <item x="332"/>
        <item m="1" x="577"/>
        <item m="1" x="739"/>
        <item m="1" x="607"/>
        <item m="1" x="709"/>
        <item m="1" x="701"/>
        <item m="1" x="547"/>
        <item x="366"/>
        <item m="1" x="746"/>
        <item m="1" x="631"/>
        <item x="267"/>
        <item m="1" x="558"/>
        <item x="97"/>
        <item m="1" x="729"/>
        <item x="9"/>
        <item x="39"/>
        <item m="1" x="617"/>
        <item m="1" x="597"/>
        <item m="1" x="380"/>
        <item m="1" x="663"/>
        <item x="111"/>
        <item m="1" x="576"/>
        <item x="201"/>
        <item m="1" x="595"/>
        <item m="1" x="478"/>
        <item x="345"/>
        <item x="339"/>
        <item m="1" x="373"/>
        <item m="1" x="678"/>
        <item m="1" x="602"/>
        <item m="1" x="511"/>
        <item m="1" x="571"/>
        <item m="1" x="699"/>
        <item x="258"/>
        <item x="327"/>
        <item x="356"/>
        <item m="1" x="378"/>
        <item m="1" x="442"/>
        <item m="1" x="451"/>
        <item m="1" x="498"/>
        <item m="1" x="605"/>
        <item m="1" x="599"/>
        <item m="1" x="570"/>
        <item m="1" x="608"/>
        <item m="1" x="475"/>
        <item x="287"/>
        <item x="299"/>
        <item m="1" x="425"/>
        <item m="1" x="404"/>
        <item m="1" x="690"/>
        <item m="1" x="527"/>
        <item m="1" x="712"/>
        <item m="1" x="390"/>
        <item m="1" x="578"/>
        <item x="150"/>
        <item m="1" x="488"/>
        <item m="1" x="689"/>
        <item m="1" x="519"/>
        <item x="15"/>
        <item m="1" x="486"/>
        <item m="1" x="562"/>
        <item x="307"/>
        <item x="65"/>
        <item m="1" x="586"/>
        <item m="1" x="717"/>
        <item m="1" x="721"/>
        <item m="1" x="379"/>
        <item m="1" x="704"/>
        <item x="314"/>
        <item x="161"/>
        <item x="313"/>
        <item m="1" x="374"/>
        <item m="1" x="432"/>
        <item x="318"/>
        <item x="230"/>
        <item m="1" x="587"/>
        <item m="1" x="407"/>
        <item m="1" x="665"/>
        <item x="35"/>
        <item x="76"/>
        <item m="1" x="485"/>
        <item m="1" x="539"/>
        <item x="336"/>
        <item m="1" x="627"/>
        <item m="1" x="590"/>
        <item m="1" x="584"/>
        <item m="1" x="684"/>
        <item m="1" x="397"/>
        <item m="1" x="514"/>
        <item x="225"/>
        <item m="1" x="516"/>
        <item x="124"/>
        <item m="1" x="669"/>
        <item m="1" x="377"/>
        <item m="1" x="580"/>
        <item m="1" x="524"/>
        <item m="1" x="493"/>
        <item m="1" x="545"/>
        <item x="222"/>
        <item x="189"/>
        <item x="10"/>
        <item m="1" x="600"/>
        <item m="1" x="735"/>
        <item m="1" x="525"/>
        <item m="1" x="370"/>
        <item x="160"/>
        <item x="106"/>
        <item m="1" x="637"/>
        <item x="217"/>
        <item m="1" x="465"/>
        <item x="260"/>
        <item m="1" x="563"/>
        <item x="310"/>
        <item m="1" x="703"/>
        <item m="1" x="382"/>
        <item m="1" x="638"/>
        <item x="66"/>
        <item m="1" x="414"/>
        <item m="1" x="581"/>
        <item m="1" x="537"/>
        <item x="54"/>
        <item m="1" x="557"/>
        <item x="69"/>
        <item m="1" x="573"/>
        <item m="1" x="692"/>
        <item x="353"/>
        <item m="1" x="433"/>
        <item x="361"/>
        <item x="77"/>
        <item m="1" x="554"/>
        <item m="1" x="611"/>
        <item m="1" x="591"/>
        <item x="75"/>
        <item m="1" x="658"/>
        <item x="197"/>
        <item m="1" x="421"/>
        <item x="37"/>
        <item m="1" x="592"/>
        <item m="1" x="674"/>
        <item m="1" x="500"/>
        <item x="168"/>
        <item m="1" x="719"/>
        <item m="1" x="477"/>
        <item m="1" x="440"/>
        <item m="1" x="629"/>
        <item x="292"/>
        <item m="1" x="384"/>
        <item m="1" x="543"/>
        <item x="243"/>
        <item m="1" x="723"/>
        <item m="1" x="538"/>
        <item x="238"/>
        <item m="1" x="482"/>
        <item m="1" x="513"/>
        <item x="291"/>
        <item m="1" x="682"/>
        <item x="266"/>
        <item x="172"/>
        <item m="1" x="506"/>
        <item x="36"/>
        <item x="308"/>
        <item m="1" x="575"/>
        <item m="1" x="481"/>
        <item m="1" x="555"/>
        <item m="1" x="612"/>
        <item x="206"/>
        <item x="286"/>
        <item m="1" x="707"/>
        <item x="94"/>
        <item m="1" x="666"/>
        <item m="1" x="438"/>
        <item x="122"/>
        <item m="1" x="386"/>
        <item m="1" x="588"/>
        <item m="1" x="452"/>
        <item m="1" x="469"/>
        <item m="1" x="453"/>
        <item m="1" x="738"/>
        <item x="219"/>
        <item x="110"/>
        <item m="1" x="549"/>
        <item m="1" x="520"/>
        <item x="220"/>
        <item m="1" x="504"/>
        <item x="207"/>
        <item m="1" x="564"/>
        <item x="224"/>
        <item m="1" x="448"/>
        <item m="1" x="376"/>
        <item x="95"/>
        <item m="1" x="460"/>
        <item x="70"/>
        <item m="1" x="375"/>
        <item m="1" x="685"/>
        <item x="191"/>
        <item m="1" x="743"/>
        <item m="1" x="388"/>
        <item m="1" x="540"/>
        <item x="192"/>
        <item m="1" x="596"/>
        <item m="1" x="616"/>
        <item x="315"/>
        <item m="1" x="544"/>
        <item m="1" x="548"/>
        <item m="1" x="417"/>
        <item x="226"/>
        <item x="329"/>
        <item x="355"/>
        <item m="1" x="726"/>
        <item m="1" x="603"/>
        <item m="1" x="687"/>
        <item m="1" x="680"/>
        <item m="1" x="458"/>
        <item m="1" x="736"/>
        <item m="1" x="494"/>
        <item m="1" x="528"/>
        <item x="301"/>
        <item m="1" x="479"/>
        <item m="1" x="439"/>
        <item x="223"/>
        <item m="1" x="589"/>
        <item x="194"/>
        <item x="338"/>
        <item m="1" x="541"/>
        <item x="259"/>
        <item x="116"/>
        <item m="1" x="503"/>
        <item m="1" x="487"/>
        <item x="112"/>
        <item x="296"/>
        <item m="1" x="467"/>
        <item x="73"/>
        <item m="1" x="630"/>
        <item x="227"/>
        <item x="360"/>
        <item m="1" x="455"/>
        <item m="1" x="700"/>
        <item x="321"/>
        <item x="16"/>
        <item m="1" x="654"/>
        <item m="1" x="579"/>
        <item m="1" x="509"/>
        <item x="140"/>
        <item m="1" x="531"/>
        <item m="1" x="505"/>
        <item x="121"/>
        <item m="1" x="671"/>
        <item x="104"/>
        <item m="1" x="644"/>
        <item m="1" x="530"/>
        <item x="212"/>
        <item m="1" x="456"/>
        <item m="1" x="677"/>
        <item m="1" x="734"/>
        <item x="72"/>
        <item x="8"/>
        <item m="1" x="431"/>
        <item m="1" x="532"/>
        <item x="312"/>
        <item m="1" x="676"/>
        <item x="3"/>
        <item x="125"/>
        <item m="1" x="437"/>
        <item x="218"/>
        <item m="1" x="662"/>
        <item m="1" x="436"/>
        <item x="199"/>
        <item m="1" x="696"/>
        <item m="1" x="655"/>
        <item x="1"/>
        <item x="242"/>
        <item m="1" x="593"/>
        <item m="1" x="393"/>
        <item x="354"/>
        <item x="352"/>
        <item x="74"/>
        <item x="204"/>
        <item x="158"/>
        <item m="1" x="508"/>
        <item x="358"/>
        <item x="283"/>
        <item x="64"/>
        <item m="1" x="470"/>
        <item m="1" x="741"/>
        <item m="1" x="410"/>
        <item m="1" x="398"/>
        <item m="1" x="718"/>
        <item m="1" x="615"/>
        <item m="1" x="420"/>
        <item m="1" x="553"/>
        <item m="1" x="552"/>
        <item x="139"/>
        <item m="1" x="598"/>
        <item x="205"/>
        <item m="1" x="495"/>
        <item m="1" x="656"/>
        <item m="1" x="711"/>
        <item x="36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2">
    <i>
      <x v="349"/>
    </i>
    <i t="grand">
      <x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1" item="15" hier="-1"/>
  </pageFields>
  <dataFields count="1">
    <dataField name="Sum of NEFA_Points" fld="5" baseField="7" baseItem="41" numFmtId="165"/>
  </dataFields>
  <formats count="12">
    <format dxfId="1372">
      <pivotArea dataOnly="0" labelOnly="1" fieldPosition="0">
        <references count="1">
          <reference field="0" count="46">
            <x v="57"/>
            <x v="64"/>
            <x v="67"/>
            <x v="69"/>
            <x v="73"/>
            <x v="75"/>
            <x v="78"/>
            <x v="83"/>
            <x v="86"/>
            <x v="94"/>
            <x v="102"/>
            <x v="104"/>
            <x v="113"/>
            <x v="115"/>
            <x v="116"/>
            <x v="121"/>
            <x v="124"/>
            <x v="125"/>
            <x v="131"/>
            <x v="132"/>
            <x v="133"/>
            <x v="134"/>
            <x v="138"/>
            <x v="139"/>
            <x v="143"/>
            <x v="145"/>
            <x v="147"/>
            <x v="153"/>
            <x v="160"/>
            <x v="162"/>
            <x v="165"/>
            <x v="166"/>
            <x v="169"/>
            <x v="172"/>
            <x v="176"/>
            <x v="177"/>
            <x v="179"/>
            <x v="183"/>
            <x v="184"/>
            <x v="185"/>
            <x v="186"/>
            <x v="189"/>
            <x v="192"/>
            <x v="195"/>
            <x v="199"/>
            <x v="200"/>
          </reference>
        </references>
      </pivotArea>
    </format>
    <format dxfId="1371">
      <pivotArea collapsedLevelsAreSubtotals="1" fieldPosition="0">
        <references count="1">
          <reference field="7" count="1">
            <x v="0"/>
          </reference>
        </references>
      </pivotArea>
    </format>
    <format dxfId="1370">
      <pivotArea outline="0" fieldPosition="0">
        <references count="1">
          <reference field="4294967294" count="1">
            <x v="0"/>
          </reference>
        </references>
      </pivotArea>
    </format>
    <format dxfId="1369">
      <pivotArea dataOnly="0" labelOnly="1" fieldPosition="0">
        <references count="1">
          <reference field="0" count="29">
            <x v="58"/>
            <x v="62"/>
            <x v="66"/>
            <x v="68"/>
            <x v="72"/>
            <x v="80"/>
            <x v="81"/>
            <x v="84"/>
            <x v="92"/>
            <x v="94"/>
            <x v="108"/>
            <x v="110"/>
            <x v="114"/>
            <x v="122"/>
            <x v="126"/>
            <x v="127"/>
            <x v="131"/>
            <x v="136"/>
            <x v="144"/>
            <x v="146"/>
            <x v="150"/>
            <x v="153"/>
            <x v="154"/>
            <x v="156"/>
            <x v="158"/>
            <x v="187"/>
            <x v="190"/>
            <x v="193"/>
            <x v="197"/>
          </reference>
        </references>
      </pivotArea>
    </format>
    <format dxfId="1368">
      <pivotArea dataOnly="0" labelOnly="1" grandCol="1" outline="0" fieldPosition="0"/>
    </format>
    <format dxfId="1367">
      <pivotArea dataOnly="0" labelOnly="1" fieldPosition="0">
        <references count="1">
          <reference field="0" count="8">
            <x v="74"/>
            <x v="98"/>
            <x v="117"/>
            <x v="123"/>
            <x v="142"/>
            <x v="170"/>
            <x v="175"/>
            <x v="181"/>
          </reference>
        </references>
      </pivotArea>
    </format>
    <format dxfId="1366">
      <pivotArea dataOnly="0" labelOnly="1" fieldPosition="0">
        <references count="1">
          <reference field="0" count="3">
            <x v="90"/>
            <x v="135"/>
            <x v="160"/>
          </reference>
        </references>
      </pivotArea>
    </format>
    <format dxfId="1365">
      <pivotArea dataOnly="0" labelOnly="1" fieldPosition="0">
        <references count="1">
          <reference field="0" count="1">
            <x v="178"/>
          </reference>
        </references>
      </pivotArea>
    </format>
    <format dxfId="1364">
      <pivotArea dataOnly="0" labelOnly="1" fieldPosition="0">
        <references count="1">
          <reference field="0" count="1">
            <x v="91"/>
          </reference>
        </references>
      </pivotArea>
    </format>
    <format dxfId="1363">
      <pivotArea dataOnly="0" labelOnly="1" fieldPosition="0">
        <references count="1">
          <reference field="0" count="28">
            <x v="27"/>
            <x v="60"/>
            <x v="61"/>
            <x v="71"/>
            <x v="76"/>
            <x v="79"/>
            <x v="80"/>
            <x v="82"/>
            <x v="93"/>
            <x v="96"/>
            <x v="97"/>
            <x v="98"/>
            <x v="100"/>
            <x v="101"/>
            <x v="106"/>
            <x v="111"/>
            <x v="119"/>
            <x v="128"/>
            <x v="136"/>
            <x v="140"/>
            <x v="141"/>
            <x v="145"/>
            <x v="149"/>
            <x v="152"/>
            <x v="168"/>
            <x v="180"/>
            <x v="187"/>
            <x v="190"/>
          </reference>
        </references>
      </pivotArea>
    </format>
    <format dxfId="1362">
      <pivotArea dataOnly="0" labelOnly="1" fieldPosition="0">
        <references count="1">
          <reference field="0" count="2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9"/>
          </reference>
        </references>
      </pivotArea>
    </format>
    <format dxfId="1361">
      <pivotArea dataOnly="0" labelOnly="1" fieldPosition="0">
        <references count="1">
          <reference field="0" count="2">
            <x v="30"/>
            <x v="3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1" dataCaption="Values" updatedVersion="5" minRefreshableVersion="3" showCalcMbrs="0" useAutoFormatting="1" rowGrandTotals="0" itemPrintTitles="1" createdVersion="3" indent="0" outline="1" outlineData="1" multipleFieldFilters="0">
  <location ref="C4:E6" firstHeaderRow="1" firstDataRow="2" firstDataCol="1" rowPageCount="1" colPageCount="1"/>
  <pivotFields count="9">
    <pivotField axis="axisCol" showAll="0">
      <items count="208">
        <item m="1" x="183"/>
        <item m="1" x="151"/>
        <item m="1" x="190"/>
        <item x="55"/>
        <item m="1" x="157"/>
        <item m="1" x="176"/>
        <item m="1" x="68"/>
        <item m="1" x="67"/>
        <item m="1" x="79"/>
        <item m="1" x="150"/>
        <item m="1" x="81"/>
        <item m="1" x="104"/>
        <item m="1" x="61"/>
        <item m="1" x="169"/>
        <item m="1" x="134"/>
        <item m="1" x="63"/>
        <item m="1" x="130"/>
        <item m="1" x="191"/>
        <item m="1" x="82"/>
        <item m="1" x="125"/>
        <item m="1" x="110"/>
        <item m="1" x="60"/>
        <item m="1" x="111"/>
        <item m="1" x="155"/>
        <item m="1" x="180"/>
        <item m="1" x="174"/>
        <item m="1" x="98"/>
        <item m="1" x="181"/>
        <item m="1" x="200"/>
        <item m="1" x="142"/>
        <item m="1" x="202"/>
        <item m="1" x="199"/>
        <item m="1" x="124"/>
        <item m="1" x="186"/>
        <item m="1" x="162"/>
        <item m="1" x="126"/>
        <item m="1" x="93"/>
        <item m="1" x="100"/>
        <item m="1" x="135"/>
        <item m="1" x="89"/>
        <item m="1" x="128"/>
        <item m="1" x="160"/>
        <item m="1" x="83"/>
        <item m="1" x="144"/>
        <item m="1" x="164"/>
        <item m="1" x="159"/>
        <item m="1" x="188"/>
        <item m="1" x="119"/>
        <item m="1" x="103"/>
        <item m="1" x="76"/>
        <item m="1" x="62"/>
        <item m="1" x="118"/>
        <item m="1" x="114"/>
        <item m="1" x="204"/>
        <item m="1" x="116"/>
        <item m="1" x="120"/>
        <item m="1" x="189"/>
        <item m="1" x="59"/>
        <item m="1" x="85"/>
        <item m="1" x="198"/>
        <item m="1" x="108"/>
        <item m="1" x="101"/>
        <item m="1" x="121"/>
        <item m="1" x="178"/>
        <item m="1" x="201"/>
        <item m="1" x="197"/>
        <item m="1" x="143"/>
        <item m="1" x="136"/>
        <item m="1" x="90"/>
        <item m="1" x="92"/>
        <item m="1" x="86"/>
        <item m="1" x="80"/>
        <item m="1" x="163"/>
        <item m="1" x="170"/>
        <item m="1" x="78"/>
        <item m="1" x="123"/>
        <item m="1" x="138"/>
        <item m="1" x="196"/>
        <item m="1" x="87"/>
        <item m="1" x="156"/>
        <item m="1" x="64"/>
        <item m="1" x="117"/>
        <item m="1" x="129"/>
        <item m="1" x="165"/>
        <item m="1" x="153"/>
        <item m="1" x="149"/>
        <item m="1" x="105"/>
        <item m="1" x="69"/>
        <item m="1" x="137"/>
        <item m="1" x="58"/>
        <item m="1" x="115"/>
        <item m="1" x="147"/>
        <item m="1" x="109"/>
        <item m="1" x="167"/>
        <item m="1" x="73"/>
        <item m="1" x="71"/>
        <item m="1" x="75"/>
        <item m="1" x="171"/>
        <item m="1" x="65"/>
        <item m="1" x="107"/>
        <item m="1" x="168"/>
        <item m="1" x="140"/>
        <item m="1" x="158"/>
        <item m="1" x="145"/>
        <item m="1" x="133"/>
        <item m="1" x="179"/>
        <item m="1" x="99"/>
        <item m="1" x="57"/>
        <item m="1" x="70"/>
        <item m="1" x="127"/>
        <item m="1" x="175"/>
        <item m="1" x="84"/>
        <item m="1" x="194"/>
        <item m="1" x="193"/>
        <item m="1" x="185"/>
        <item m="1" x="113"/>
        <item m="1" x="182"/>
        <item m="1" x="161"/>
        <item m="1" x="195"/>
        <item m="1" x="74"/>
        <item m="1" x="72"/>
        <item m="1" x="95"/>
        <item m="1" x="177"/>
        <item m="1" x="77"/>
        <item m="1" x="97"/>
        <item m="1" x="184"/>
        <item m="1" x="154"/>
        <item m="1" x="203"/>
        <item m="1" x="146"/>
        <item m="1" x="66"/>
        <item m="1" x="152"/>
        <item m="1" x="166"/>
        <item m="1" x="96"/>
        <item m="1" x="56"/>
        <item m="1" x="132"/>
        <item m="1" x="112"/>
        <item m="1" x="141"/>
        <item m="1" x="187"/>
        <item m="1" x="102"/>
        <item m="1" x="122"/>
        <item m="1" x="94"/>
        <item m="1" x="106"/>
        <item m="1" x="173"/>
        <item m="1" x="91"/>
        <item m="1" x="205"/>
        <item m="1" x="131"/>
        <item m="1" x="88"/>
        <item m="1" x="139"/>
        <item m="1" x="148"/>
        <item m="1" x="172"/>
        <item m="1" x="206"/>
        <item m="1"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showAll="0"/>
    <pivotField axis="axisPage" showAll="0">
      <items count="20">
        <item x="4"/>
        <item x="8"/>
        <item x="5"/>
        <item x="7"/>
        <item x="6"/>
        <item x="10"/>
        <item x="2"/>
        <item x="1"/>
        <item x="0"/>
        <item x="3"/>
        <item x="9"/>
        <item x="16"/>
        <item m="1" x="17"/>
        <item x="15"/>
        <item x="13"/>
        <item x="11"/>
        <item x="12"/>
        <item x="14"/>
        <item m="1" x="18"/>
        <item t="default"/>
      </items>
    </pivotField>
    <pivotField dataField="1" numFmtId="165" showAll="0"/>
    <pivotField numFmtId="164" showAll="0"/>
    <pivotField axis="axisRow" showAll="0" sortType="descending">
      <items count="748">
        <item x="367"/>
        <item m="1" x="651"/>
        <item m="1" x="548"/>
        <item m="1" x="564"/>
        <item x="16"/>
        <item x="345"/>
        <item x="352"/>
        <item m="1" x="416"/>
        <item m="1" x="373"/>
        <item x="204"/>
        <item x="229"/>
        <item x="111"/>
        <item x="283"/>
        <item m="1" x="700"/>
        <item x="65"/>
        <item x="353"/>
        <item m="1" x="509"/>
        <item x="8"/>
        <item x="140"/>
        <item m="1" x="383"/>
        <item m="1" x="580"/>
        <item x="1"/>
        <item m="1" x="520"/>
        <item m="1" x="518"/>
        <item x="70"/>
        <item x="77"/>
        <item x="291"/>
        <item m="1" x="395"/>
        <item m="1" x="576"/>
        <item x="226"/>
        <item m="1" x="640"/>
        <item m="1" x="739"/>
        <item m="1" x="573"/>
        <item x="355"/>
        <item m="1" x="586"/>
        <item x="313"/>
        <item m="1" x="676"/>
        <item m="1" x="631"/>
        <item m="1" x="658"/>
        <item m="1" x="453"/>
        <item x="258"/>
        <item x="259"/>
        <item x="158"/>
        <item x="161"/>
        <item m="1" x="479"/>
        <item x="75"/>
        <item m="1" x="425"/>
        <item x="66"/>
        <item m="1" x="692"/>
        <item x="112"/>
        <item x="263"/>
        <item m="1" x="539"/>
        <item x="194"/>
        <item x="193"/>
        <item m="1" x="685"/>
        <item x="339"/>
        <item x="3"/>
        <item x="72"/>
        <item x="10"/>
        <item m="1" x="378"/>
        <item m="1" x="599"/>
        <item m="1" x="577"/>
        <item m="1" x="729"/>
        <item m="1" x="481"/>
        <item x="308"/>
        <item x="4"/>
        <item x="36"/>
        <item x="318"/>
        <item m="1" x="433"/>
        <item m="1" x="547"/>
        <item m="1" x="549"/>
        <item m="1" x="608"/>
        <item x="219"/>
        <item m="1" x="467"/>
        <item m="1" x="478"/>
        <item m="1" x="374"/>
        <item m="1" x="505"/>
        <item m="1" x="437"/>
        <item x="139"/>
        <item x="267"/>
        <item m="1" x="493"/>
        <item x="307"/>
        <item x="159"/>
        <item m="1" x="503"/>
        <item m="1" x="414"/>
        <item x="366"/>
        <item m="1" x="674"/>
        <item m="1" x="565"/>
        <item m="1" x="707"/>
        <item m="1" x="672"/>
        <item m="1" x="532"/>
        <item x="286"/>
        <item x="124"/>
        <item m="1" x="482"/>
        <item m="1" x="736"/>
        <item m="1" x="721"/>
        <item m="1" x="696"/>
        <item m="1" x="556"/>
        <item m="1" x="740"/>
        <item x="358"/>
        <item m="1" x="704"/>
        <item x="116"/>
        <item x="230"/>
        <item m="1" x="655"/>
        <item x="35"/>
        <item x="79"/>
        <item m="1" x="419"/>
        <item m="1" x="598"/>
        <item m="1" x="719"/>
        <item m="1" x="617"/>
        <item m="1" x="420"/>
        <item m="1" x="656"/>
        <item x="74"/>
        <item m="1" x="456"/>
        <item m="1" x="652"/>
        <item m="1" x="709"/>
        <item m="1" x="689"/>
        <item m="1" x="512"/>
        <item x="201"/>
        <item m="1" x="623"/>
        <item m="1" x="398"/>
        <item m="1" x="485"/>
        <item x="312"/>
        <item m="1" x="737"/>
        <item x="69"/>
        <item m="1" x="382"/>
        <item m="1" x="495"/>
        <item m="1" x="510"/>
        <item m="1" x="469"/>
        <item m="1" x="460"/>
        <item m="1" x="470"/>
        <item m="1" x="654"/>
        <item m="1" x="404"/>
        <item m="1" x="458"/>
        <item m="1" x="630"/>
        <item x="64"/>
        <item x="299"/>
        <item m="1" x="390"/>
        <item m="1" x="530"/>
        <item m="1" x="500"/>
        <item m="1" x="524"/>
        <item m="1" x="609"/>
        <item x="351"/>
        <item m="1" x="684"/>
        <item m="1" x="592"/>
        <item x="338"/>
        <item m="1" x="703"/>
        <item x="151"/>
        <item m="1" x="516"/>
        <item m="1" x="578"/>
        <item m="1" x="439"/>
        <item m="1" x="682"/>
        <item m="1" x="405"/>
        <item m="1" x="638"/>
        <item m="1" x="677"/>
        <item m="1" x="375"/>
        <item m="1" x="616"/>
        <item m="1" x="440"/>
        <item x="287"/>
        <item m="1" x="537"/>
        <item x="336"/>
        <item m="1" x="746"/>
        <item m="1" x="711"/>
        <item m="1" x="525"/>
        <item m="1" x="527"/>
        <item m="1" x="712"/>
        <item m="1" x="595"/>
        <item m="1" x="483"/>
        <item m="1" x="407"/>
        <item x="225"/>
        <item m="1" x="511"/>
        <item x="266"/>
        <item m="1" x="602"/>
        <item x="205"/>
        <item x="197"/>
        <item x="150"/>
        <item m="1" x="589"/>
        <item m="1" x="477"/>
        <item x="122"/>
        <item m="1" x="686"/>
        <item m="1" x="588"/>
        <item m="1" x="488"/>
        <item x="189"/>
        <item m="1" x="735"/>
        <item x="37"/>
        <item m="1" x="563"/>
        <item m="1" x="687"/>
        <item m="1" x="557"/>
        <item m="1" x="393"/>
        <item m="1" x="455"/>
        <item m="1" x="581"/>
        <item m="1" x="545"/>
        <item m="1" x="552"/>
        <item x="220"/>
        <item m="1" x="605"/>
        <item m="1" x="540"/>
        <item m="1" x="699"/>
        <item x="106"/>
        <item m="1" x="528"/>
        <item m="1" x="379"/>
        <item m="1" x="618"/>
        <item m="1" x="734"/>
        <item x="54"/>
        <item m="1" x="538"/>
        <item x="354"/>
        <item m="1" x="629"/>
        <item m="1" x="642"/>
        <item m="1" x="671"/>
        <item m="1" x="533"/>
        <item x="76"/>
        <item m="1" x="431"/>
        <item x="242"/>
        <item x="222"/>
        <item m="1" x="554"/>
        <item x="243"/>
        <item m="1" x="432"/>
        <item m="1" x="410"/>
        <item x="314"/>
        <item m="1" x="529"/>
        <item x="332"/>
        <item m="1" x="380"/>
        <item m="1" x="386"/>
        <item m="1" x="713"/>
        <item m="1" x="501"/>
        <item m="1" x="555"/>
        <item x="223"/>
        <item x="172"/>
        <item m="1" x="680"/>
        <item m="1" x="384"/>
        <item x="125"/>
        <item x="218"/>
        <item m="1" x="448"/>
        <item x="168"/>
        <item m="1" x="597"/>
        <item x="227"/>
        <item m="1" x="551"/>
        <item m="1" x="507"/>
        <item m="1" x="553"/>
        <item m="1" x="701"/>
        <item x="110"/>
        <item m="1" x="575"/>
        <item m="1" x="519"/>
        <item m="1" x="369"/>
        <item m="1" x="376"/>
        <item m="1" x="570"/>
        <item m="1" x="610"/>
        <item m="1" x="574"/>
        <item m="1" x="738"/>
        <item m="1" x="627"/>
        <item m="1" x="669"/>
        <item x="206"/>
        <item m="1" x="498"/>
        <item m="1" x="723"/>
        <item x="238"/>
        <item m="1" x="436"/>
        <item x="327"/>
        <item m="1" x="377"/>
        <item x="121"/>
        <item x="39"/>
        <item m="1" x="662"/>
        <item x="199"/>
        <item m="1" x="544"/>
        <item m="1" x="607"/>
        <item m="1" x="601"/>
        <item x="15"/>
        <item x="9"/>
        <item m="1" x="372"/>
        <item m="1" x="611"/>
        <item m="1" x="543"/>
        <item x="160"/>
        <item m="1" x="571"/>
        <item x="260"/>
        <item x="292"/>
        <item m="1" x="513"/>
        <item m="1" x="494"/>
        <item m="1" x="558"/>
        <item m="1" x="637"/>
        <item x="356"/>
        <item m="1" x="504"/>
        <item m="1" x="612"/>
        <item m="1" x="370"/>
        <item m="1" x="388"/>
        <item m="1" x="579"/>
        <item m="1" x="666"/>
        <item m="1" x="590"/>
        <item m="1" x="743"/>
        <item m="1" x="486"/>
        <item x="217"/>
        <item m="1" x="417"/>
        <item m="1" x="421"/>
        <item m="1" x="663"/>
        <item m="1" x="514"/>
        <item m="1" x="412"/>
        <item m="1" x="591"/>
        <item m="1" x="622"/>
        <item m="1" x="741"/>
        <item x="301"/>
        <item x="176"/>
        <item m="1" x="442"/>
        <item m="1" x="438"/>
        <item x="191"/>
        <item m="1" x="665"/>
        <item m="1" x="624"/>
        <item m="1" x="475"/>
        <item m="1" x="408"/>
        <item m="1" x="541"/>
        <item x="95"/>
        <item m="1" x="678"/>
        <item m="1" x="615"/>
        <item x="28"/>
        <item m="1" x="465"/>
        <item m="1" x="596"/>
        <item m="1" x="506"/>
        <item m="1" x="600"/>
        <item x="97"/>
        <item x="321"/>
        <item x="290"/>
        <item m="1" x="508"/>
        <item m="1" x="464"/>
        <item x="207"/>
        <item m="1" x="718"/>
        <item m="1" x="593"/>
        <item m="1" x="587"/>
        <item x="329"/>
        <item x="104"/>
        <item m="1" x="487"/>
        <item x="224"/>
        <item m="1" x="517"/>
        <item x="73"/>
        <item m="1" x="646"/>
        <item m="1" x="562"/>
        <item m="1" x="644"/>
        <item m="1" x="584"/>
        <item x="310"/>
        <item x="192"/>
        <item m="1" x="451"/>
        <item m="1" x="726"/>
        <item m="1" x="452"/>
        <item m="1" x="603"/>
        <item x="360"/>
        <item x="361"/>
        <item x="212"/>
        <item x="315"/>
        <item m="1" x="397"/>
        <item x="94"/>
        <item x="296"/>
        <item m="1" x="531"/>
        <item m="1" x="690"/>
        <item m="1" x="71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">
    <i>
      <x/>
    </i>
  </rowItems>
  <colFields count="1">
    <field x="0"/>
  </colFields>
  <colItems count="2">
    <i>
      <x v="3"/>
    </i>
    <i t="grand">
      <x/>
    </i>
  </colItems>
  <pageFields count="1">
    <pageField fld="4" item="11" hier="-1"/>
  </pageFields>
  <dataFields count="1">
    <dataField name="Sum of NEFA_Points" fld="5" baseField="0" baseItem="0"/>
  </dataFields>
  <formats count="23">
    <format dxfId="1707">
      <pivotArea collapsedLevelsAreSubtotals="1" fieldPosition="0">
        <references count="1">
          <reference field="7" count="0"/>
        </references>
      </pivotArea>
    </format>
    <format dxfId="1706">
      <pivotArea field="7" type="button" dataOnly="0" labelOnly="1" outline="0" axis="axisRow" fieldPosition="0"/>
    </format>
    <format dxfId="1705">
      <pivotArea dataOnly="0" labelOnly="1" fieldPosition="0">
        <references count="1">
          <reference field="0" count="0"/>
        </references>
      </pivotArea>
    </format>
    <format dxfId="1704">
      <pivotArea dataOnly="0" labelOnly="1" grandCol="1" outline="0" fieldPosition="0"/>
    </format>
    <format dxfId="1703">
      <pivotArea collapsedLevelsAreSubtotals="1" fieldPosition="0">
        <references count="1">
          <reference field="7" count="0"/>
        </references>
      </pivotArea>
    </format>
    <format dxfId="1702">
      <pivotArea dataOnly="0" grandCol="1" outline="0" fieldPosition="0"/>
    </format>
    <format dxfId="1701">
      <pivotArea type="all" dataOnly="0" outline="0" fieldPosition="0"/>
    </format>
    <format dxfId="1700">
      <pivotArea dataOnly="0" labelOnly="1" fieldPosition="0">
        <references count="1">
          <reference field="7" count="0"/>
        </references>
      </pivotArea>
    </format>
    <format dxfId="1699">
      <pivotArea outline="0" collapsedLevelsAreSubtotals="1" fieldPosition="0">
        <references count="1">
          <reference field="0" count="2" selected="0">
            <x v="0"/>
            <x v="1"/>
          </reference>
        </references>
      </pivotArea>
    </format>
    <format dxfId="1698">
      <pivotArea dataOnly="0" labelOnly="1" fieldPosition="0">
        <references count="1">
          <reference field="7" count="0"/>
        </references>
      </pivotArea>
    </format>
    <format dxfId="1697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96">
      <pivotArea dataOnly="0" labelOnly="1" fieldPosition="0">
        <references count="1">
          <reference field="7" count="7">
            <x v="14"/>
            <x v="16"/>
            <x v="39"/>
            <x v="42"/>
            <x v="50"/>
            <x v="51"/>
            <x v="58"/>
          </reference>
        </references>
      </pivotArea>
    </format>
    <format dxfId="1695">
      <pivotArea dataOnly="0" labelOnly="1" fieldPosition="0">
        <references count="1">
          <reference field="7" count="9">
            <x v="14"/>
            <x v="16"/>
            <x v="39"/>
            <x v="42"/>
            <x v="50"/>
            <x v="51"/>
            <x v="58"/>
            <x v="137"/>
            <x v="145"/>
          </reference>
        </references>
      </pivotArea>
    </format>
    <format dxfId="1694">
      <pivotArea dataOnly="0" labelOnly="1" fieldPosition="0">
        <references count="1">
          <reference field="7" count="9">
            <x v="14"/>
            <x v="16"/>
            <x v="39"/>
            <x v="42"/>
            <x v="50"/>
            <x v="51"/>
            <x v="58"/>
            <x v="137"/>
            <x v="145"/>
          </reference>
        </references>
      </pivotArea>
    </format>
    <format dxfId="1693">
      <pivotArea dataOnly="0" labelOnly="1" fieldPosition="0">
        <references count="1">
          <reference field="7" count="3">
            <x v="58"/>
            <x v="137"/>
            <x v="145"/>
          </reference>
        </references>
      </pivotArea>
    </format>
    <format dxfId="1692">
      <pivotArea dataOnly="0" labelOnly="1" fieldPosition="0">
        <references count="1">
          <reference field="0" count="29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6"/>
            <x v="37"/>
            <x v="38"/>
            <x v="40"/>
            <x v="42"/>
            <x v="43"/>
          </reference>
        </references>
      </pivotArea>
    </format>
    <format dxfId="1691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90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89">
      <pivotArea dataOnly="0" labelOnly="1" fieldPosition="0">
        <references count="1">
          <reference field="0" count="10">
            <x v="10"/>
            <x v="11"/>
            <x v="17"/>
            <x v="18"/>
            <x v="24"/>
            <x v="25"/>
            <x v="31"/>
            <x v="32"/>
            <x v="39"/>
            <x v="41"/>
          </reference>
        </references>
      </pivotArea>
    </format>
    <format dxfId="1688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87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86">
      <pivotArea dataOnly="0" labelOnly="1" fieldPosition="0">
        <references count="1">
          <reference field="0" count="5">
            <x v="44"/>
            <x v="45"/>
            <x v="46"/>
            <x v="47"/>
            <x v="48"/>
          </reference>
        </references>
      </pivotArea>
    </format>
    <format dxfId="1685">
      <pivotArea dataOnly="0" labelOnly="1" fieldPosition="0">
        <references count="1">
          <reference field="0" count="13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4" cacheId="6" applyNumberFormats="0" applyBorderFormats="0" applyFontFormats="0" applyPatternFormats="0" applyAlignmentFormats="0" applyWidthHeightFormats="1" dataCaption="Values" updatedVersion="5" minRefreshableVersion="3" showCalcMbrs="0" useAutoFormatting="1" rowGrandTotals="0" itemPrintTitles="1" createdVersion="3" indent="0" outline="1" outlineData="1" multipleFieldFilters="0">
  <location ref="C4:E6" firstHeaderRow="1" firstDataRow="2" firstDataCol="1" rowPageCount="1" colPageCount="1"/>
  <pivotFields count="9">
    <pivotField axis="axisCol" showAll="0">
      <items count="208">
        <item m="1" x="183"/>
        <item m="1" x="151"/>
        <item m="1" x="190"/>
        <item x="55"/>
        <item m="1" x="157"/>
        <item m="1" x="176"/>
        <item m="1" x="68"/>
        <item m="1" x="67"/>
        <item m="1" x="79"/>
        <item m="1" x="150"/>
        <item m="1" x="81"/>
        <item m="1" x="104"/>
        <item m="1" x="61"/>
        <item m="1" x="169"/>
        <item m="1" x="134"/>
        <item m="1" x="63"/>
        <item m="1" x="130"/>
        <item m="1" x="191"/>
        <item m="1" x="82"/>
        <item m="1" x="125"/>
        <item m="1" x="110"/>
        <item m="1" x="60"/>
        <item m="1" x="111"/>
        <item m="1" x="155"/>
        <item m="1" x="180"/>
        <item m="1" x="174"/>
        <item m="1" x="98"/>
        <item m="1" x="181"/>
        <item m="1" x="200"/>
        <item m="1" x="142"/>
        <item m="1" x="202"/>
        <item m="1" x="199"/>
        <item m="1" x="124"/>
        <item m="1" x="186"/>
        <item m="1" x="162"/>
        <item m="1" x="126"/>
        <item m="1" x="93"/>
        <item m="1" x="100"/>
        <item m="1" x="135"/>
        <item m="1" x="89"/>
        <item m="1" x="144"/>
        <item m="1" x="128"/>
        <item m="1" x="160"/>
        <item m="1" x="83"/>
        <item m="1" x="164"/>
        <item m="1" x="159"/>
        <item m="1" x="188"/>
        <item m="1" x="119"/>
        <item m="1" x="103"/>
        <item m="1" x="76"/>
        <item m="1" x="62"/>
        <item m="1" x="118"/>
        <item m="1" x="114"/>
        <item m="1" x="204"/>
        <item m="1" x="116"/>
        <item m="1" x="120"/>
        <item m="1" x="189"/>
        <item m="1" x="59"/>
        <item m="1" x="85"/>
        <item m="1" x="198"/>
        <item m="1" x="108"/>
        <item m="1" x="101"/>
        <item m="1" x="121"/>
        <item m="1" x="178"/>
        <item m="1" x="201"/>
        <item m="1" x="197"/>
        <item m="1" x="143"/>
        <item m="1" x="136"/>
        <item m="1" x="90"/>
        <item m="1" x="92"/>
        <item m="1" x="86"/>
        <item m="1" x="80"/>
        <item m="1" x="163"/>
        <item m="1" x="170"/>
        <item m="1" x="78"/>
        <item m="1" x="123"/>
        <item m="1" x="138"/>
        <item m="1" x="196"/>
        <item m="1" x="87"/>
        <item m="1" x="156"/>
        <item m="1" x="64"/>
        <item m="1" x="117"/>
        <item m="1" x="129"/>
        <item m="1" x="165"/>
        <item m="1" x="153"/>
        <item m="1" x="149"/>
        <item m="1" x="105"/>
        <item m="1" x="69"/>
        <item m="1" x="137"/>
        <item m="1" x="58"/>
        <item m="1" x="115"/>
        <item m="1" x="147"/>
        <item m="1" x="109"/>
        <item m="1" x="167"/>
        <item m="1" x="73"/>
        <item m="1" x="71"/>
        <item m="1" x="75"/>
        <item m="1" x="171"/>
        <item m="1" x="65"/>
        <item m="1" x="107"/>
        <item m="1" x="168"/>
        <item m="1" x="140"/>
        <item m="1" x="158"/>
        <item m="1" x="145"/>
        <item m="1" x="133"/>
        <item m="1" x="179"/>
        <item m="1" x="99"/>
        <item m="1" x="57"/>
        <item m="1" x="70"/>
        <item m="1" x="127"/>
        <item m="1" x="175"/>
        <item m="1" x="84"/>
        <item m="1" x="194"/>
        <item m="1" x="193"/>
        <item m="1" x="185"/>
        <item m="1" x="113"/>
        <item m="1" x="182"/>
        <item m="1" x="161"/>
        <item m="1" x="195"/>
        <item m="1" x="74"/>
        <item m="1" x="72"/>
        <item m="1" x="95"/>
        <item m="1" x="177"/>
        <item m="1" x="77"/>
        <item m="1" x="97"/>
        <item m="1" x="184"/>
        <item m="1" x="154"/>
        <item m="1" x="203"/>
        <item m="1" x="146"/>
        <item m="1" x="66"/>
        <item m="1" x="152"/>
        <item m="1" x="166"/>
        <item m="1" x="96"/>
        <item m="1" x="56"/>
        <item m="1" x="132"/>
        <item m="1" x="112"/>
        <item m="1" x="141"/>
        <item m="1" x="187"/>
        <item m="1" x="102"/>
        <item m="1" x="122"/>
        <item m="1" x="94"/>
        <item m="1" x="106"/>
        <item m="1" x="173"/>
        <item m="1" x="91"/>
        <item m="1" x="205"/>
        <item m="1" x="131"/>
        <item m="1" x="88"/>
        <item m="1" x="139"/>
        <item m="1" x="148"/>
        <item m="1" x="172"/>
        <item m="1" x="206"/>
        <item m="1"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showAll="0"/>
    <pivotField axis="axisPage" showAll="0">
      <items count="20">
        <item x="4"/>
        <item x="8"/>
        <item x="5"/>
        <item x="7"/>
        <item x="6"/>
        <item x="10"/>
        <item x="2"/>
        <item x="1"/>
        <item x="0"/>
        <item x="3"/>
        <item x="9"/>
        <item x="16"/>
        <item m="1" x="17"/>
        <item x="15"/>
        <item x="13"/>
        <item x="11"/>
        <item x="12"/>
        <item x="14"/>
        <item m="1" x="18"/>
        <item t="default"/>
      </items>
    </pivotField>
    <pivotField dataField="1" numFmtId="165" showAll="0"/>
    <pivotField numFmtId="164" showAll="0"/>
    <pivotField axis="axisRow" showAll="0" sortType="descending">
      <items count="748">
        <item x="367"/>
        <item m="1" x="651"/>
        <item m="1" x="548"/>
        <item m="1" x="564"/>
        <item x="16"/>
        <item x="345"/>
        <item x="352"/>
        <item m="1" x="416"/>
        <item m="1" x="373"/>
        <item x="204"/>
        <item x="229"/>
        <item x="111"/>
        <item x="283"/>
        <item m="1" x="700"/>
        <item x="65"/>
        <item x="353"/>
        <item m="1" x="509"/>
        <item x="8"/>
        <item x="140"/>
        <item m="1" x="383"/>
        <item m="1" x="580"/>
        <item x="1"/>
        <item m="1" x="520"/>
        <item m="1" x="518"/>
        <item x="70"/>
        <item x="77"/>
        <item x="291"/>
        <item m="1" x="395"/>
        <item m="1" x="576"/>
        <item x="226"/>
        <item m="1" x="640"/>
        <item m="1" x="739"/>
        <item m="1" x="573"/>
        <item x="355"/>
        <item m="1" x="586"/>
        <item x="313"/>
        <item m="1" x="676"/>
        <item m="1" x="631"/>
        <item m="1" x="658"/>
        <item m="1" x="453"/>
        <item x="258"/>
        <item x="259"/>
        <item x="158"/>
        <item x="161"/>
        <item m="1" x="479"/>
        <item x="75"/>
        <item m="1" x="425"/>
        <item x="66"/>
        <item m="1" x="692"/>
        <item x="112"/>
        <item x="263"/>
        <item m="1" x="539"/>
        <item x="194"/>
        <item x="193"/>
        <item m="1" x="685"/>
        <item x="339"/>
        <item x="3"/>
        <item x="72"/>
        <item x="10"/>
        <item m="1" x="378"/>
        <item m="1" x="599"/>
        <item m="1" x="577"/>
        <item m="1" x="729"/>
        <item m="1" x="481"/>
        <item x="308"/>
        <item x="4"/>
        <item x="36"/>
        <item x="318"/>
        <item m="1" x="433"/>
        <item m="1" x="547"/>
        <item m="1" x="549"/>
        <item m="1" x="608"/>
        <item x="219"/>
        <item m="1" x="467"/>
        <item m="1" x="478"/>
        <item m="1" x="374"/>
        <item m="1" x="505"/>
        <item m="1" x="437"/>
        <item x="139"/>
        <item x="267"/>
        <item m="1" x="493"/>
        <item x="307"/>
        <item x="159"/>
        <item m="1" x="503"/>
        <item m="1" x="414"/>
        <item x="366"/>
        <item m="1" x="674"/>
        <item m="1" x="565"/>
        <item m="1" x="707"/>
        <item m="1" x="672"/>
        <item m="1" x="532"/>
        <item x="286"/>
        <item x="124"/>
        <item m="1" x="482"/>
        <item m="1" x="736"/>
        <item m="1" x="721"/>
        <item m="1" x="696"/>
        <item m="1" x="556"/>
        <item m="1" x="740"/>
        <item x="358"/>
        <item m="1" x="704"/>
        <item x="116"/>
        <item x="230"/>
        <item m="1" x="655"/>
        <item x="35"/>
        <item x="79"/>
        <item m="1" x="419"/>
        <item m="1" x="598"/>
        <item m="1" x="719"/>
        <item m="1" x="617"/>
        <item m="1" x="420"/>
        <item m="1" x="656"/>
        <item x="74"/>
        <item m="1" x="456"/>
        <item m="1" x="652"/>
        <item m="1" x="709"/>
        <item m="1" x="689"/>
        <item m="1" x="512"/>
        <item x="201"/>
        <item m="1" x="623"/>
        <item m="1" x="398"/>
        <item m="1" x="485"/>
        <item x="312"/>
        <item m="1" x="737"/>
        <item x="69"/>
        <item m="1" x="382"/>
        <item m="1" x="495"/>
        <item m="1" x="510"/>
        <item m="1" x="469"/>
        <item m="1" x="460"/>
        <item m="1" x="470"/>
        <item m="1" x="654"/>
        <item m="1" x="404"/>
        <item m="1" x="458"/>
        <item m="1" x="630"/>
        <item x="64"/>
        <item x="299"/>
        <item m="1" x="390"/>
        <item m="1" x="530"/>
        <item m="1" x="500"/>
        <item m="1" x="524"/>
        <item m="1" x="609"/>
        <item x="351"/>
        <item m="1" x="684"/>
        <item m="1" x="592"/>
        <item x="338"/>
        <item m="1" x="703"/>
        <item x="151"/>
        <item m="1" x="516"/>
        <item m="1" x="578"/>
        <item m="1" x="439"/>
        <item m="1" x="682"/>
        <item m="1" x="405"/>
        <item m="1" x="638"/>
        <item m="1" x="677"/>
        <item m="1" x="375"/>
        <item m="1" x="616"/>
        <item m="1" x="440"/>
        <item x="287"/>
        <item m="1" x="537"/>
        <item x="336"/>
        <item m="1" x="746"/>
        <item m="1" x="711"/>
        <item m="1" x="525"/>
        <item m="1" x="527"/>
        <item m="1" x="712"/>
        <item m="1" x="595"/>
        <item m="1" x="483"/>
        <item m="1" x="407"/>
        <item x="225"/>
        <item m="1" x="511"/>
        <item x="266"/>
        <item m="1" x="602"/>
        <item x="205"/>
        <item x="197"/>
        <item x="150"/>
        <item m="1" x="589"/>
        <item m="1" x="477"/>
        <item x="122"/>
        <item m="1" x="686"/>
        <item m="1" x="588"/>
        <item m="1" x="488"/>
        <item x="189"/>
        <item m="1" x="735"/>
        <item x="37"/>
        <item m="1" x="563"/>
        <item m="1" x="687"/>
        <item m="1" x="557"/>
        <item m="1" x="393"/>
        <item m="1" x="455"/>
        <item m="1" x="581"/>
        <item m="1" x="545"/>
        <item m="1" x="552"/>
        <item x="220"/>
        <item m="1" x="605"/>
        <item m="1" x="540"/>
        <item m="1" x="699"/>
        <item x="106"/>
        <item m="1" x="528"/>
        <item m="1" x="379"/>
        <item m="1" x="618"/>
        <item m="1" x="734"/>
        <item x="54"/>
        <item m="1" x="538"/>
        <item x="354"/>
        <item m="1" x="629"/>
        <item m="1" x="642"/>
        <item m="1" x="671"/>
        <item m="1" x="533"/>
        <item x="76"/>
        <item m="1" x="431"/>
        <item x="242"/>
        <item x="222"/>
        <item m="1" x="554"/>
        <item x="243"/>
        <item m="1" x="432"/>
        <item m="1" x="410"/>
        <item x="314"/>
        <item m="1" x="529"/>
        <item x="332"/>
        <item m="1" x="380"/>
        <item m="1" x="386"/>
        <item m="1" x="713"/>
        <item m="1" x="501"/>
        <item m="1" x="555"/>
        <item x="223"/>
        <item x="172"/>
        <item m="1" x="680"/>
        <item m="1" x="384"/>
        <item x="125"/>
        <item x="218"/>
        <item m="1" x="448"/>
        <item x="168"/>
        <item m="1" x="597"/>
        <item x="227"/>
        <item m="1" x="551"/>
        <item m="1" x="507"/>
        <item m="1" x="553"/>
        <item m="1" x="701"/>
        <item x="110"/>
        <item m="1" x="575"/>
        <item m="1" x="519"/>
        <item m="1" x="369"/>
        <item m="1" x="376"/>
        <item m="1" x="570"/>
        <item m="1" x="610"/>
        <item m="1" x="574"/>
        <item m="1" x="738"/>
        <item m="1" x="627"/>
        <item m="1" x="669"/>
        <item x="206"/>
        <item m="1" x="498"/>
        <item m="1" x="723"/>
        <item x="238"/>
        <item m="1" x="436"/>
        <item x="327"/>
        <item m="1" x="377"/>
        <item x="121"/>
        <item x="39"/>
        <item m="1" x="662"/>
        <item x="199"/>
        <item m="1" x="544"/>
        <item m="1" x="607"/>
        <item m="1" x="601"/>
        <item x="15"/>
        <item x="9"/>
        <item m="1" x="372"/>
        <item m="1" x="611"/>
        <item m="1" x="543"/>
        <item x="160"/>
        <item m="1" x="571"/>
        <item x="260"/>
        <item x="292"/>
        <item m="1" x="513"/>
        <item m="1" x="494"/>
        <item m="1" x="558"/>
        <item m="1" x="637"/>
        <item x="356"/>
        <item m="1" x="504"/>
        <item m="1" x="612"/>
        <item m="1" x="370"/>
        <item m="1" x="388"/>
        <item m="1" x="579"/>
        <item m="1" x="666"/>
        <item m="1" x="590"/>
        <item m="1" x="743"/>
        <item m="1" x="486"/>
        <item x="217"/>
        <item m="1" x="417"/>
        <item m="1" x="421"/>
        <item m="1" x="663"/>
        <item m="1" x="514"/>
        <item m="1" x="412"/>
        <item m="1" x="591"/>
        <item m="1" x="622"/>
        <item m="1" x="741"/>
        <item x="301"/>
        <item x="176"/>
        <item m="1" x="442"/>
        <item m="1" x="438"/>
        <item x="191"/>
        <item m="1" x="665"/>
        <item m="1" x="624"/>
        <item m="1" x="475"/>
        <item m="1" x="408"/>
        <item m="1" x="541"/>
        <item x="95"/>
        <item m="1" x="678"/>
        <item m="1" x="615"/>
        <item x="28"/>
        <item m="1" x="465"/>
        <item m="1" x="596"/>
        <item m="1" x="506"/>
        <item m="1" x="600"/>
        <item x="97"/>
        <item x="321"/>
        <item x="290"/>
        <item m="1" x="508"/>
        <item m="1" x="464"/>
        <item x="207"/>
        <item m="1" x="718"/>
        <item m="1" x="593"/>
        <item m="1" x="587"/>
        <item x="329"/>
        <item x="104"/>
        <item m="1" x="487"/>
        <item x="224"/>
        <item m="1" x="517"/>
        <item x="73"/>
        <item m="1" x="646"/>
        <item m="1" x="562"/>
        <item m="1" x="644"/>
        <item m="1" x="584"/>
        <item x="310"/>
        <item x="192"/>
        <item m="1" x="451"/>
        <item m="1" x="726"/>
        <item m="1" x="452"/>
        <item m="1" x="603"/>
        <item x="360"/>
        <item x="361"/>
        <item x="212"/>
        <item x="315"/>
        <item m="1" x="397"/>
        <item x="94"/>
        <item x="296"/>
        <item m="1" x="531"/>
        <item m="1" x="690"/>
        <item m="1" x="71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">
    <i>
      <x/>
    </i>
  </rowItems>
  <colFields count="1">
    <field x="0"/>
  </colFields>
  <colItems count="2">
    <i>
      <x v="3"/>
    </i>
    <i t="grand">
      <x/>
    </i>
  </colItems>
  <pageFields count="1">
    <pageField fld="4" item="11" hier="-1"/>
  </pageFields>
  <dataFields count="1">
    <dataField name="Sum of NEFA_Points" fld="5" baseField="0" baseItem="0"/>
  </dataFields>
  <formats count="22">
    <format dxfId="1684">
      <pivotArea collapsedLevelsAreSubtotals="1" fieldPosition="0">
        <references count="1">
          <reference field="7" count="0"/>
        </references>
      </pivotArea>
    </format>
    <format dxfId="1683">
      <pivotArea field="7" type="button" dataOnly="0" labelOnly="1" outline="0" axis="axisRow" fieldPosition="0"/>
    </format>
    <format dxfId="1682">
      <pivotArea dataOnly="0" labelOnly="1" fieldPosition="0">
        <references count="1">
          <reference field="0" count="0"/>
        </references>
      </pivotArea>
    </format>
    <format dxfId="1681">
      <pivotArea dataOnly="0" labelOnly="1" grandCol="1" outline="0" fieldPosition="0"/>
    </format>
    <format dxfId="1680">
      <pivotArea collapsedLevelsAreSubtotals="1" fieldPosition="0">
        <references count="1">
          <reference field="7" count="0"/>
        </references>
      </pivotArea>
    </format>
    <format dxfId="1679">
      <pivotArea dataOnly="0" grandCol="1" outline="0" fieldPosition="0"/>
    </format>
    <format dxfId="1678">
      <pivotArea type="all" dataOnly="0" outline="0" fieldPosition="0"/>
    </format>
    <format dxfId="1677">
      <pivotArea dataOnly="0" labelOnly="1" fieldPosition="0">
        <references count="1">
          <reference field="7" count="0"/>
        </references>
      </pivotArea>
    </format>
    <format dxfId="1676">
      <pivotArea dataOnly="0" labelOnly="1" fieldPosition="0">
        <references count="1">
          <reference field="7" count="0"/>
        </references>
      </pivotArea>
    </format>
    <format dxfId="1675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74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73">
      <pivotArea dataOnly="0" labelOnly="1" fieldPosition="0">
        <references count="1">
          <reference field="7" count="19">
            <x v="4"/>
            <x v="5"/>
            <x v="6"/>
            <x v="7"/>
            <x v="8"/>
            <x v="9"/>
            <x v="10"/>
            <x v="11"/>
            <x v="12"/>
            <x v="13"/>
            <x v="15"/>
            <x v="27"/>
            <x v="36"/>
            <x v="43"/>
            <x v="48"/>
            <x v="53"/>
            <x v="64"/>
            <x v="118"/>
            <x v="125"/>
          </reference>
        </references>
      </pivotArea>
    </format>
    <format dxfId="1672">
      <pivotArea dataOnly="0" labelOnly="1" fieldPosition="0">
        <references count="1">
          <reference field="7" count="21">
            <x v="4"/>
            <x v="5"/>
            <x v="6"/>
            <x v="7"/>
            <x v="8"/>
            <x v="9"/>
            <x v="10"/>
            <x v="11"/>
            <x v="12"/>
            <x v="13"/>
            <x v="15"/>
            <x v="27"/>
            <x v="36"/>
            <x v="43"/>
            <x v="48"/>
            <x v="53"/>
            <x v="64"/>
            <x v="118"/>
            <x v="125"/>
            <x v="150"/>
            <x v="160"/>
          </reference>
        </references>
      </pivotArea>
    </format>
    <format dxfId="1671">
      <pivotArea dataOnly="0" labelOnly="1" fieldPosition="0">
        <references count="1">
          <reference field="7" count="21">
            <x v="4"/>
            <x v="5"/>
            <x v="6"/>
            <x v="7"/>
            <x v="8"/>
            <x v="9"/>
            <x v="10"/>
            <x v="11"/>
            <x v="12"/>
            <x v="13"/>
            <x v="15"/>
            <x v="27"/>
            <x v="36"/>
            <x v="43"/>
            <x v="48"/>
            <x v="53"/>
            <x v="64"/>
            <x v="118"/>
            <x v="125"/>
            <x v="150"/>
            <x v="160"/>
          </reference>
        </references>
      </pivotArea>
    </format>
    <format dxfId="1670">
      <pivotArea dataOnly="0" labelOnly="1" fieldPosition="0">
        <references count="1">
          <reference field="0" count="29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6"/>
            <x v="37"/>
            <x v="38"/>
            <x v="40"/>
            <x v="41"/>
            <x v="43"/>
          </reference>
        </references>
      </pivotArea>
    </format>
    <format dxfId="1669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1"/>
            <x v="42"/>
            <x v="43"/>
          </reference>
        </references>
      </pivotArea>
    </format>
    <format dxfId="1668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1"/>
            <x v="42"/>
            <x v="43"/>
          </reference>
        </references>
      </pivotArea>
    </format>
    <format dxfId="1667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66">
      <pivotArea dataOnly="0" labelOnly="1" fieldPosition="0">
        <references count="1">
          <reference field="0" count="10">
            <x v="10"/>
            <x v="11"/>
            <x v="17"/>
            <x v="18"/>
            <x v="24"/>
            <x v="25"/>
            <x v="31"/>
            <x v="32"/>
            <x v="39"/>
            <x v="42"/>
          </reference>
        </references>
      </pivotArea>
    </format>
    <format dxfId="1665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1"/>
            <x v="42"/>
            <x v="43"/>
          </reference>
        </references>
      </pivotArea>
    </format>
    <format dxfId="1664">
      <pivotArea dataOnly="0" labelOnly="1" fieldPosition="0">
        <references count="1">
          <reference field="0" count="5">
            <x v="44"/>
            <x v="45"/>
            <x v="46"/>
            <x v="47"/>
            <x v="48"/>
          </reference>
        </references>
      </pivotArea>
    </format>
    <format dxfId="1663">
      <pivotArea dataOnly="0" labelOnly="1" fieldPosition="0">
        <references count="1">
          <reference field="0" count="2">
            <x v="49"/>
            <x v="5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5" minRefreshableVersion="3" showCalcMbrs="0" useAutoFormatting="1" rowGrandTotals="0" itemPrintTitles="1" createdVersion="3" indent="0" outline="1" outlineData="1" multipleFieldFilters="0">
  <location ref="C4:E6" firstHeaderRow="1" firstDataRow="2" firstDataCol="1" rowPageCount="1" colPageCount="1"/>
  <pivotFields count="9">
    <pivotField axis="axisCol" showAll="0">
      <items count="208">
        <item m="1" x="183"/>
        <item m="1" x="151"/>
        <item m="1" x="190"/>
        <item x="55"/>
        <item m="1" x="157"/>
        <item m="1" x="176"/>
        <item m="1" x="68"/>
        <item m="1" x="67"/>
        <item m="1" x="79"/>
        <item m="1" x="150"/>
        <item m="1" x="81"/>
        <item m="1" x="104"/>
        <item m="1" x="61"/>
        <item m="1" x="169"/>
        <item m="1" x="134"/>
        <item m="1" x="63"/>
        <item m="1" x="130"/>
        <item m="1" x="191"/>
        <item m="1" x="82"/>
        <item m="1" x="125"/>
        <item m="1" x="110"/>
        <item m="1" x="60"/>
        <item m="1" x="111"/>
        <item m="1" x="155"/>
        <item m="1" x="180"/>
        <item m="1" x="174"/>
        <item m="1" x="98"/>
        <item m="1" x="181"/>
        <item m="1" x="200"/>
        <item m="1" x="142"/>
        <item m="1" x="202"/>
        <item m="1" x="199"/>
        <item m="1" x="124"/>
        <item m="1" x="186"/>
        <item m="1" x="162"/>
        <item m="1" x="126"/>
        <item m="1" x="93"/>
        <item m="1" x="100"/>
        <item m="1" x="135"/>
        <item m="1" x="89"/>
        <item m="1" x="128"/>
        <item m="1" x="160"/>
        <item m="1" x="83"/>
        <item m="1" x="144"/>
        <item m="1" x="164"/>
        <item m="1" x="159"/>
        <item m="1" x="188"/>
        <item m="1" x="119"/>
        <item m="1" x="103"/>
        <item m="1" x="76"/>
        <item m="1" x="62"/>
        <item m="1" x="118"/>
        <item m="1" x="114"/>
        <item m="1" x="204"/>
        <item m="1" x="116"/>
        <item m="1" x="120"/>
        <item m="1" x="189"/>
        <item m="1" x="59"/>
        <item m="1" x="85"/>
        <item m="1" x="198"/>
        <item m="1" x="108"/>
        <item m="1" x="101"/>
        <item m="1" x="121"/>
        <item m="1" x="178"/>
        <item m="1" x="201"/>
        <item m="1" x="197"/>
        <item m="1" x="143"/>
        <item m="1" x="136"/>
        <item m="1" x="90"/>
        <item m="1" x="92"/>
        <item m="1" x="86"/>
        <item m="1" x="80"/>
        <item m="1" x="163"/>
        <item m="1" x="170"/>
        <item m="1" x="78"/>
        <item m="1" x="123"/>
        <item m="1" x="138"/>
        <item m="1" x="196"/>
        <item m="1" x="87"/>
        <item m="1" x="156"/>
        <item m="1" x="64"/>
        <item m="1" x="117"/>
        <item m="1" x="129"/>
        <item m="1" x="165"/>
        <item m="1" x="153"/>
        <item m="1" x="149"/>
        <item m="1" x="105"/>
        <item m="1" x="69"/>
        <item m="1" x="137"/>
        <item m="1" x="58"/>
        <item m="1" x="115"/>
        <item m="1" x="147"/>
        <item m="1" x="109"/>
        <item m="1" x="167"/>
        <item m="1" x="73"/>
        <item m="1" x="71"/>
        <item m="1" x="75"/>
        <item m="1" x="171"/>
        <item m="1" x="65"/>
        <item m="1" x="107"/>
        <item m="1" x="168"/>
        <item m="1" x="140"/>
        <item m="1" x="158"/>
        <item m="1" x="145"/>
        <item m="1" x="133"/>
        <item m="1" x="179"/>
        <item m="1" x="99"/>
        <item m="1" x="57"/>
        <item m="1" x="70"/>
        <item m="1" x="127"/>
        <item m="1" x="175"/>
        <item m="1" x="84"/>
        <item m="1" x="194"/>
        <item m="1" x="193"/>
        <item m="1" x="185"/>
        <item m="1" x="113"/>
        <item m="1" x="182"/>
        <item m="1" x="161"/>
        <item m="1" x="195"/>
        <item m="1" x="74"/>
        <item m="1" x="72"/>
        <item m="1" x="95"/>
        <item m="1" x="177"/>
        <item m="1" x="77"/>
        <item m="1" x="97"/>
        <item m="1" x="184"/>
        <item m="1" x="154"/>
        <item m="1" x="203"/>
        <item m="1" x="146"/>
        <item m="1" x="66"/>
        <item m="1" x="152"/>
        <item m="1" x="166"/>
        <item m="1" x="96"/>
        <item m="1" x="56"/>
        <item m="1" x="132"/>
        <item m="1" x="112"/>
        <item m="1" x="141"/>
        <item m="1" x="187"/>
        <item m="1" x="102"/>
        <item m="1" x="122"/>
        <item m="1" x="94"/>
        <item m="1" x="106"/>
        <item m="1" x="173"/>
        <item m="1" x="91"/>
        <item m="1" x="205"/>
        <item m="1" x="131"/>
        <item m="1" x="88"/>
        <item m="1" x="139"/>
        <item m="1" x="148"/>
        <item m="1" x="172"/>
        <item m="1" x="206"/>
        <item m="1"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showAll="0"/>
    <pivotField axis="axisPage" showAll="0">
      <items count="20">
        <item x="4"/>
        <item x="8"/>
        <item x="5"/>
        <item x="7"/>
        <item x="6"/>
        <item x="10"/>
        <item x="2"/>
        <item x="1"/>
        <item x="0"/>
        <item x="3"/>
        <item x="9"/>
        <item x="16"/>
        <item m="1" x="17"/>
        <item x="15"/>
        <item x="13"/>
        <item x="11"/>
        <item x="12"/>
        <item x="14"/>
        <item m="1" x="18"/>
        <item t="default"/>
      </items>
    </pivotField>
    <pivotField dataField="1" numFmtId="165" showAll="0"/>
    <pivotField numFmtId="164" showAll="0"/>
    <pivotField axis="axisRow" showAll="0" sortType="descending">
      <items count="748">
        <item x="367"/>
        <item m="1" x="651"/>
        <item m="1" x="548"/>
        <item m="1" x="564"/>
        <item x="16"/>
        <item x="345"/>
        <item x="352"/>
        <item m="1" x="416"/>
        <item m="1" x="373"/>
        <item x="204"/>
        <item x="229"/>
        <item x="111"/>
        <item x="283"/>
        <item m="1" x="700"/>
        <item x="65"/>
        <item x="353"/>
        <item m="1" x="509"/>
        <item x="8"/>
        <item x="140"/>
        <item m="1" x="383"/>
        <item m="1" x="580"/>
        <item x="1"/>
        <item m="1" x="520"/>
        <item m="1" x="518"/>
        <item x="70"/>
        <item x="77"/>
        <item x="291"/>
        <item m="1" x="395"/>
        <item m="1" x="576"/>
        <item x="226"/>
        <item m="1" x="640"/>
        <item m="1" x="739"/>
        <item m="1" x="573"/>
        <item x="355"/>
        <item m="1" x="586"/>
        <item x="313"/>
        <item m="1" x="676"/>
        <item m="1" x="631"/>
        <item m="1" x="658"/>
        <item m="1" x="453"/>
        <item x="258"/>
        <item x="259"/>
        <item x="158"/>
        <item x="161"/>
        <item m="1" x="479"/>
        <item x="75"/>
        <item m="1" x="425"/>
        <item x="66"/>
        <item m="1" x="692"/>
        <item x="112"/>
        <item x="263"/>
        <item m="1" x="539"/>
        <item x="194"/>
        <item x="193"/>
        <item m="1" x="685"/>
        <item x="339"/>
        <item x="3"/>
        <item x="72"/>
        <item x="10"/>
        <item m="1" x="378"/>
        <item m="1" x="599"/>
        <item m="1" x="577"/>
        <item m="1" x="729"/>
        <item m="1" x="481"/>
        <item x="308"/>
        <item x="4"/>
        <item x="36"/>
        <item x="318"/>
        <item m="1" x="433"/>
        <item m="1" x="547"/>
        <item m="1" x="549"/>
        <item m="1" x="608"/>
        <item x="219"/>
        <item m="1" x="467"/>
        <item m="1" x="478"/>
        <item m="1" x="374"/>
        <item m="1" x="505"/>
        <item m="1" x="437"/>
        <item x="139"/>
        <item x="267"/>
        <item m="1" x="493"/>
        <item x="307"/>
        <item x="159"/>
        <item m="1" x="503"/>
        <item m="1" x="414"/>
        <item x="366"/>
        <item m="1" x="674"/>
        <item m="1" x="565"/>
        <item m="1" x="707"/>
        <item m="1" x="672"/>
        <item m="1" x="532"/>
        <item x="286"/>
        <item x="124"/>
        <item m="1" x="482"/>
        <item m="1" x="736"/>
        <item m="1" x="721"/>
        <item m="1" x="696"/>
        <item m="1" x="556"/>
        <item m="1" x="740"/>
        <item x="358"/>
        <item m="1" x="704"/>
        <item x="116"/>
        <item x="230"/>
        <item m="1" x="655"/>
        <item x="35"/>
        <item x="79"/>
        <item m="1" x="419"/>
        <item m="1" x="598"/>
        <item m="1" x="719"/>
        <item m="1" x="617"/>
        <item m="1" x="420"/>
        <item m="1" x="656"/>
        <item x="74"/>
        <item m="1" x="456"/>
        <item m="1" x="652"/>
        <item m="1" x="709"/>
        <item m="1" x="689"/>
        <item m="1" x="512"/>
        <item x="201"/>
        <item m="1" x="623"/>
        <item m="1" x="398"/>
        <item m="1" x="485"/>
        <item x="312"/>
        <item m="1" x="737"/>
        <item x="69"/>
        <item m="1" x="382"/>
        <item m="1" x="495"/>
        <item m="1" x="510"/>
        <item m="1" x="469"/>
        <item m="1" x="460"/>
        <item m="1" x="470"/>
        <item m="1" x="654"/>
        <item m="1" x="404"/>
        <item m="1" x="458"/>
        <item m="1" x="630"/>
        <item x="64"/>
        <item x="299"/>
        <item m="1" x="390"/>
        <item m="1" x="530"/>
        <item m="1" x="500"/>
        <item m="1" x="524"/>
        <item m="1" x="609"/>
        <item x="351"/>
        <item m="1" x="684"/>
        <item m="1" x="592"/>
        <item x="338"/>
        <item m="1" x="703"/>
        <item x="151"/>
        <item m="1" x="516"/>
        <item m="1" x="578"/>
        <item m="1" x="439"/>
        <item m="1" x="682"/>
        <item m="1" x="405"/>
        <item m="1" x="638"/>
        <item m="1" x="677"/>
        <item m="1" x="375"/>
        <item m="1" x="616"/>
        <item m="1" x="440"/>
        <item x="287"/>
        <item m="1" x="537"/>
        <item x="336"/>
        <item m="1" x="746"/>
        <item m="1" x="711"/>
        <item m="1" x="525"/>
        <item m="1" x="527"/>
        <item m="1" x="712"/>
        <item m="1" x="595"/>
        <item m="1" x="483"/>
        <item m="1" x="407"/>
        <item x="225"/>
        <item m="1" x="511"/>
        <item x="266"/>
        <item m="1" x="602"/>
        <item x="205"/>
        <item x="197"/>
        <item x="150"/>
        <item m="1" x="589"/>
        <item m="1" x="477"/>
        <item x="122"/>
        <item m="1" x="686"/>
        <item m="1" x="588"/>
        <item m="1" x="488"/>
        <item x="189"/>
        <item m="1" x="735"/>
        <item x="37"/>
        <item m="1" x="563"/>
        <item m="1" x="687"/>
        <item m="1" x="557"/>
        <item m="1" x="393"/>
        <item m="1" x="455"/>
        <item m="1" x="581"/>
        <item m="1" x="545"/>
        <item m="1" x="552"/>
        <item x="220"/>
        <item m="1" x="605"/>
        <item m="1" x="540"/>
        <item m="1" x="699"/>
        <item x="106"/>
        <item m="1" x="528"/>
        <item m="1" x="379"/>
        <item m="1" x="618"/>
        <item m="1" x="734"/>
        <item x="54"/>
        <item m="1" x="538"/>
        <item x="354"/>
        <item m="1" x="629"/>
        <item m="1" x="642"/>
        <item m="1" x="671"/>
        <item m="1" x="533"/>
        <item x="76"/>
        <item m="1" x="431"/>
        <item x="242"/>
        <item x="222"/>
        <item m="1" x="554"/>
        <item x="243"/>
        <item m="1" x="432"/>
        <item m="1" x="410"/>
        <item x="314"/>
        <item m="1" x="529"/>
        <item x="332"/>
        <item m="1" x="380"/>
        <item m="1" x="386"/>
        <item m="1" x="713"/>
        <item m="1" x="501"/>
        <item m="1" x="555"/>
        <item x="223"/>
        <item x="172"/>
        <item m="1" x="680"/>
        <item m="1" x="384"/>
        <item x="125"/>
        <item x="218"/>
        <item m="1" x="448"/>
        <item x="168"/>
        <item m="1" x="597"/>
        <item x="227"/>
        <item m="1" x="551"/>
        <item m="1" x="507"/>
        <item m="1" x="553"/>
        <item m="1" x="701"/>
        <item x="110"/>
        <item m="1" x="575"/>
        <item m="1" x="519"/>
        <item m="1" x="369"/>
        <item m="1" x="376"/>
        <item m="1" x="570"/>
        <item m="1" x="610"/>
        <item m="1" x="574"/>
        <item m="1" x="738"/>
        <item m="1" x="627"/>
        <item m="1" x="669"/>
        <item x="206"/>
        <item m="1" x="498"/>
        <item m="1" x="723"/>
        <item x="238"/>
        <item m="1" x="436"/>
        <item x="327"/>
        <item m="1" x="377"/>
        <item x="121"/>
        <item x="39"/>
        <item m="1" x="662"/>
        <item x="199"/>
        <item m="1" x="544"/>
        <item m="1" x="607"/>
        <item m="1" x="601"/>
        <item x="15"/>
        <item x="9"/>
        <item m="1" x="372"/>
        <item m="1" x="611"/>
        <item m="1" x="543"/>
        <item x="160"/>
        <item m="1" x="571"/>
        <item x="260"/>
        <item x="292"/>
        <item m="1" x="513"/>
        <item m="1" x="494"/>
        <item m="1" x="558"/>
        <item m="1" x="637"/>
        <item x="356"/>
        <item m="1" x="504"/>
        <item m="1" x="612"/>
        <item m="1" x="370"/>
        <item m="1" x="388"/>
        <item m="1" x="579"/>
        <item m="1" x="666"/>
        <item m="1" x="590"/>
        <item m="1" x="743"/>
        <item m="1" x="486"/>
        <item x="217"/>
        <item m="1" x="417"/>
        <item m="1" x="421"/>
        <item m="1" x="663"/>
        <item m="1" x="514"/>
        <item m="1" x="412"/>
        <item m="1" x="591"/>
        <item m="1" x="622"/>
        <item m="1" x="741"/>
        <item x="301"/>
        <item x="176"/>
        <item m="1" x="442"/>
        <item m="1" x="438"/>
        <item x="191"/>
        <item m="1" x="665"/>
        <item m="1" x="624"/>
        <item m="1" x="475"/>
        <item m="1" x="408"/>
        <item m="1" x="541"/>
        <item x="95"/>
        <item m="1" x="678"/>
        <item m="1" x="615"/>
        <item x="28"/>
        <item m="1" x="465"/>
        <item m="1" x="596"/>
        <item m="1" x="506"/>
        <item m="1" x="600"/>
        <item x="97"/>
        <item x="321"/>
        <item x="290"/>
        <item m="1" x="508"/>
        <item m="1" x="464"/>
        <item x="207"/>
        <item m="1" x="718"/>
        <item m="1" x="593"/>
        <item m="1" x="587"/>
        <item x="329"/>
        <item x="104"/>
        <item m="1" x="487"/>
        <item x="224"/>
        <item m="1" x="517"/>
        <item x="73"/>
        <item m="1" x="646"/>
        <item m="1" x="562"/>
        <item m="1" x="644"/>
        <item m="1" x="584"/>
        <item x="310"/>
        <item x="192"/>
        <item m="1" x="451"/>
        <item m="1" x="726"/>
        <item m="1" x="452"/>
        <item m="1" x="603"/>
        <item x="360"/>
        <item x="361"/>
        <item x="212"/>
        <item x="315"/>
        <item m="1" x="397"/>
        <item x="94"/>
        <item x="296"/>
        <item m="1" x="531"/>
        <item m="1" x="690"/>
        <item m="1" x="71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">
    <i>
      <x/>
    </i>
  </rowItems>
  <colFields count="1">
    <field x="0"/>
  </colFields>
  <colItems count="2">
    <i>
      <x v="3"/>
    </i>
    <i t="grand">
      <x/>
    </i>
  </colItems>
  <pageFields count="1">
    <pageField fld="4" item="11" hier="-1"/>
  </pageFields>
  <dataFields count="1">
    <dataField name="Sum of NEFA_Points" fld="5" baseField="0" baseItem="0"/>
  </dataFields>
  <formats count="21">
    <format dxfId="1662">
      <pivotArea collapsedLevelsAreSubtotals="1" fieldPosition="0">
        <references count="1">
          <reference field="7" count="0"/>
        </references>
      </pivotArea>
    </format>
    <format dxfId="1661">
      <pivotArea field="7" type="button" dataOnly="0" labelOnly="1" outline="0" axis="axisRow" fieldPosition="0"/>
    </format>
    <format dxfId="1660">
      <pivotArea dataOnly="0" labelOnly="1" fieldPosition="0">
        <references count="1">
          <reference field="0" count="0"/>
        </references>
      </pivotArea>
    </format>
    <format dxfId="1659">
      <pivotArea dataOnly="0" labelOnly="1" grandCol="1" outline="0" fieldPosition="0"/>
    </format>
    <format dxfId="1658">
      <pivotArea collapsedLevelsAreSubtotals="1" fieldPosition="0">
        <references count="1">
          <reference field="7" count="0"/>
        </references>
      </pivotArea>
    </format>
    <format dxfId="1657">
      <pivotArea dataOnly="0" grandCol="1" outline="0" fieldPosition="0"/>
    </format>
    <format dxfId="1656">
      <pivotArea type="all" dataOnly="0" outline="0" fieldPosition="0"/>
    </format>
    <format dxfId="1655">
      <pivotArea dataOnly="0" labelOnly="1" fieldPosition="0">
        <references count="1">
          <reference field="0" count="0"/>
        </references>
      </pivotArea>
    </format>
    <format dxfId="1654">
      <pivotArea dataOnly="0" labelOnly="1" fieldPosition="0">
        <references count="1">
          <reference field="7" count="1">
            <x v="2"/>
          </reference>
        </references>
      </pivotArea>
    </format>
    <format dxfId="1653">
      <pivotArea outline="0" collapsedLevelsAreSubtotals="1" fieldPosition="0">
        <references count="1">
          <reference field="0" count="1" selected="0">
            <x v="2"/>
          </reference>
        </references>
      </pivotArea>
    </format>
    <format dxfId="1652">
      <pivotArea dataOnly="0" labelOnly="1" fieldPosition="0">
        <references count="1">
          <reference field="7" count="1">
            <x v="2"/>
          </reference>
        </references>
      </pivotArea>
    </format>
    <format dxfId="1651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50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49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48">
      <pivotArea dataOnly="0" labelOnly="1" fieldPosition="0">
        <references count="1">
          <reference field="7" count="2">
            <x v="2"/>
            <x v="151"/>
          </reference>
        </references>
      </pivotArea>
    </format>
    <format dxfId="1647">
      <pivotArea dataOnly="0" labelOnly="1" fieldPosition="0">
        <references count="1">
          <reference field="0" count="11">
            <x v="0"/>
            <x v="1"/>
            <x v="2"/>
            <x v="4"/>
            <x v="5"/>
            <x v="6"/>
            <x v="12"/>
            <x v="13"/>
            <x v="14"/>
            <x v="15"/>
            <x v="16"/>
          </reference>
        </references>
      </pivotArea>
    </format>
    <format dxfId="1646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45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44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43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42">
      <pivotArea dataOnly="0" labelOnly="1" fieldPosition="0">
        <references count="1">
          <reference field="0" count="5">
            <x v="44"/>
            <x v="45"/>
            <x v="46"/>
            <x v="47"/>
            <x v="4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showCalcMbrs="0" useAutoFormatting="1" rowGrandTotals="0" itemPrintTitles="1" createdVersion="3" indent="0" outline="1" outlineData="1" multipleFieldFilters="0">
  <location ref="C4:E6" firstHeaderRow="1" firstDataRow="2" firstDataCol="1" rowPageCount="1" colPageCount="1"/>
  <pivotFields count="9">
    <pivotField axis="axisCol" showAll="0">
      <items count="208">
        <item m="1" x="183"/>
        <item m="1" x="151"/>
        <item m="1" x="190"/>
        <item x="55"/>
        <item m="1" x="157"/>
        <item m="1" x="176"/>
        <item m="1" x="68"/>
        <item m="1" x="67"/>
        <item m="1" x="79"/>
        <item m="1" x="150"/>
        <item m="1" x="81"/>
        <item m="1" x="104"/>
        <item m="1" x="61"/>
        <item m="1" x="169"/>
        <item m="1" x="134"/>
        <item m="1" x="63"/>
        <item m="1" x="130"/>
        <item m="1" x="191"/>
        <item m="1" x="82"/>
        <item m="1" x="125"/>
        <item m="1" x="110"/>
        <item m="1" x="60"/>
        <item m="1" x="111"/>
        <item m="1" x="155"/>
        <item m="1" x="180"/>
        <item m="1" x="174"/>
        <item m="1" x="98"/>
        <item m="1" x="181"/>
        <item m="1" x="200"/>
        <item m="1" x="142"/>
        <item m="1" x="202"/>
        <item m="1" x="199"/>
        <item m="1" x="124"/>
        <item m="1" x="186"/>
        <item m="1" x="162"/>
        <item m="1" x="126"/>
        <item m="1" x="93"/>
        <item m="1" x="100"/>
        <item m="1" x="135"/>
        <item m="1" x="89"/>
        <item m="1" x="128"/>
        <item m="1" x="160"/>
        <item m="1" x="83"/>
        <item m="1" x="144"/>
        <item m="1" x="164"/>
        <item m="1" x="159"/>
        <item m="1" x="188"/>
        <item m="1" x="119"/>
        <item m="1" x="103"/>
        <item m="1" x="76"/>
        <item m="1" x="62"/>
        <item m="1" x="118"/>
        <item m="1" x="114"/>
        <item m="1" x="204"/>
        <item m="1" x="116"/>
        <item m="1" x="120"/>
        <item m="1" x="189"/>
        <item m="1" x="59"/>
        <item m="1" x="85"/>
        <item m="1" x="198"/>
        <item m="1" x="108"/>
        <item m="1" x="101"/>
        <item m="1" x="121"/>
        <item m="1" x="178"/>
        <item m="1" x="201"/>
        <item m="1" x="197"/>
        <item m="1" x="143"/>
        <item m="1" x="136"/>
        <item m="1" x="90"/>
        <item m="1" x="92"/>
        <item m="1" x="86"/>
        <item m="1" x="80"/>
        <item m="1" x="163"/>
        <item m="1" x="170"/>
        <item m="1" x="78"/>
        <item m="1" x="123"/>
        <item m="1" x="138"/>
        <item m="1" x="196"/>
        <item m="1" x="87"/>
        <item m="1" x="156"/>
        <item m="1" x="64"/>
        <item m="1" x="117"/>
        <item m="1" x="129"/>
        <item m="1" x="165"/>
        <item m="1" x="153"/>
        <item m="1" x="149"/>
        <item m="1" x="105"/>
        <item m="1" x="69"/>
        <item m="1" x="137"/>
        <item m="1" x="58"/>
        <item m="1" x="115"/>
        <item m="1" x="147"/>
        <item m="1" x="109"/>
        <item m="1" x="167"/>
        <item m="1" x="73"/>
        <item m="1" x="71"/>
        <item m="1" x="75"/>
        <item m="1" x="171"/>
        <item m="1" x="65"/>
        <item m="1" x="107"/>
        <item m="1" x="168"/>
        <item m="1" x="140"/>
        <item m="1" x="158"/>
        <item m="1" x="145"/>
        <item m="1" x="133"/>
        <item m="1" x="179"/>
        <item m="1" x="99"/>
        <item m="1" x="57"/>
        <item m="1" x="70"/>
        <item m="1" x="127"/>
        <item m="1" x="175"/>
        <item m="1" x="84"/>
        <item m="1" x="194"/>
        <item m="1" x="193"/>
        <item m="1" x="185"/>
        <item m="1" x="113"/>
        <item m="1" x="182"/>
        <item m="1" x="161"/>
        <item m="1" x="195"/>
        <item m="1" x="74"/>
        <item m="1" x="72"/>
        <item m="1" x="95"/>
        <item m="1" x="177"/>
        <item m="1" x="77"/>
        <item m="1" x="97"/>
        <item m="1" x="184"/>
        <item m="1" x="154"/>
        <item m="1" x="203"/>
        <item m="1" x="146"/>
        <item m="1" x="66"/>
        <item m="1" x="152"/>
        <item m="1" x="166"/>
        <item m="1" x="96"/>
        <item m="1" x="56"/>
        <item m="1" x="132"/>
        <item m="1" x="112"/>
        <item m="1" x="141"/>
        <item m="1" x="187"/>
        <item m="1" x="102"/>
        <item m="1" x="122"/>
        <item m="1" x="94"/>
        <item m="1" x="106"/>
        <item m="1" x="173"/>
        <item m="1" x="91"/>
        <item m="1" x="205"/>
        <item m="1" x="131"/>
        <item m="1" x="88"/>
        <item m="1" x="139"/>
        <item m="1" x="148"/>
        <item m="1" x="172"/>
        <item m="1" x="206"/>
        <item m="1"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showAll="0"/>
    <pivotField axis="axisPage" showAll="0">
      <items count="20">
        <item x="4"/>
        <item x="8"/>
        <item x="5"/>
        <item x="7"/>
        <item x="6"/>
        <item x="10"/>
        <item x="2"/>
        <item x="1"/>
        <item x="0"/>
        <item x="3"/>
        <item x="9"/>
        <item x="16"/>
        <item m="1" x="17"/>
        <item x="15"/>
        <item x="13"/>
        <item x="11"/>
        <item x="12"/>
        <item x="14"/>
        <item m="1" x="18"/>
        <item t="default"/>
      </items>
    </pivotField>
    <pivotField dataField="1" numFmtId="165" showAll="0"/>
    <pivotField numFmtId="164" showAll="0"/>
    <pivotField axis="axisRow" showAll="0" sortType="descending">
      <items count="748">
        <item x="367"/>
        <item m="1" x="651"/>
        <item m="1" x="548"/>
        <item m="1" x="564"/>
        <item x="16"/>
        <item x="345"/>
        <item x="352"/>
        <item m="1" x="416"/>
        <item m="1" x="373"/>
        <item x="204"/>
        <item x="229"/>
        <item x="111"/>
        <item x="283"/>
        <item m="1" x="700"/>
        <item x="65"/>
        <item x="353"/>
        <item m="1" x="509"/>
        <item x="8"/>
        <item x="140"/>
        <item m="1" x="383"/>
        <item m="1" x="580"/>
        <item x="1"/>
        <item m="1" x="520"/>
        <item m="1" x="518"/>
        <item x="70"/>
        <item x="77"/>
        <item x="291"/>
        <item m="1" x="395"/>
        <item m="1" x="576"/>
        <item x="226"/>
        <item m="1" x="640"/>
        <item m="1" x="739"/>
        <item m="1" x="573"/>
        <item x="355"/>
        <item m="1" x="586"/>
        <item x="313"/>
        <item m="1" x="676"/>
        <item m="1" x="631"/>
        <item m="1" x="658"/>
        <item m="1" x="453"/>
        <item x="258"/>
        <item x="259"/>
        <item x="158"/>
        <item x="161"/>
        <item m="1" x="479"/>
        <item x="75"/>
        <item m="1" x="425"/>
        <item x="66"/>
        <item m="1" x="692"/>
        <item x="112"/>
        <item x="263"/>
        <item m="1" x="539"/>
        <item x="194"/>
        <item x="193"/>
        <item m="1" x="685"/>
        <item x="339"/>
        <item x="3"/>
        <item x="72"/>
        <item x="10"/>
        <item m="1" x="378"/>
        <item m="1" x="599"/>
        <item m="1" x="577"/>
        <item m="1" x="729"/>
        <item m="1" x="481"/>
        <item x="308"/>
        <item x="4"/>
        <item x="36"/>
        <item x="318"/>
        <item m="1" x="433"/>
        <item m="1" x="547"/>
        <item m="1" x="549"/>
        <item m="1" x="608"/>
        <item x="219"/>
        <item m="1" x="467"/>
        <item m="1" x="478"/>
        <item m="1" x="374"/>
        <item m="1" x="505"/>
        <item m="1" x="437"/>
        <item x="139"/>
        <item x="267"/>
        <item m="1" x="493"/>
        <item x="307"/>
        <item x="159"/>
        <item m="1" x="503"/>
        <item m="1" x="414"/>
        <item x="366"/>
        <item m="1" x="674"/>
        <item m="1" x="565"/>
        <item m="1" x="707"/>
        <item m="1" x="672"/>
        <item m="1" x="532"/>
        <item x="286"/>
        <item x="124"/>
        <item m="1" x="482"/>
        <item m="1" x="736"/>
        <item m="1" x="721"/>
        <item m="1" x="696"/>
        <item m="1" x="556"/>
        <item m="1" x="740"/>
        <item x="358"/>
        <item m="1" x="704"/>
        <item x="116"/>
        <item x="230"/>
        <item m="1" x="655"/>
        <item x="35"/>
        <item x="79"/>
        <item m="1" x="419"/>
        <item m="1" x="598"/>
        <item m="1" x="719"/>
        <item m="1" x="617"/>
        <item m="1" x="420"/>
        <item m="1" x="656"/>
        <item x="74"/>
        <item m="1" x="456"/>
        <item m="1" x="652"/>
        <item m="1" x="709"/>
        <item m="1" x="689"/>
        <item m="1" x="512"/>
        <item x="201"/>
        <item m="1" x="623"/>
        <item m="1" x="398"/>
        <item m="1" x="485"/>
        <item x="312"/>
        <item m="1" x="737"/>
        <item x="69"/>
        <item m="1" x="382"/>
        <item m="1" x="495"/>
        <item m="1" x="510"/>
        <item m="1" x="469"/>
        <item m="1" x="460"/>
        <item m="1" x="470"/>
        <item m="1" x="654"/>
        <item m="1" x="404"/>
        <item m="1" x="458"/>
        <item m="1" x="630"/>
        <item x="64"/>
        <item x="299"/>
        <item m="1" x="390"/>
        <item m="1" x="530"/>
        <item m="1" x="500"/>
        <item m="1" x="524"/>
        <item m="1" x="609"/>
        <item x="351"/>
        <item m="1" x="684"/>
        <item m="1" x="592"/>
        <item x="338"/>
        <item m="1" x="703"/>
        <item x="151"/>
        <item m="1" x="516"/>
        <item m="1" x="578"/>
        <item m="1" x="439"/>
        <item m="1" x="682"/>
        <item m="1" x="405"/>
        <item m="1" x="638"/>
        <item m="1" x="677"/>
        <item m="1" x="375"/>
        <item m="1" x="616"/>
        <item m="1" x="440"/>
        <item x="287"/>
        <item m="1" x="537"/>
        <item x="336"/>
        <item m="1" x="746"/>
        <item m="1" x="711"/>
        <item m="1" x="525"/>
        <item m="1" x="527"/>
        <item m="1" x="712"/>
        <item m="1" x="595"/>
        <item m="1" x="483"/>
        <item m="1" x="407"/>
        <item x="225"/>
        <item m="1" x="511"/>
        <item x="266"/>
        <item m="1" x="602"/>
        <item x="205"/>
        <item x="197"/>
        <item x="150"/>
        <item m="1" x="589"/>
        <item m="1" x="477"/>
        <item x="122"/>
        <item m="1" x="686"/>
        <item m="1" x="588"/>
        <item m="1" x="488"/>
        <item x="189"/>
        <item m="1" x="735"/>
        <item x="37"/>
        <item m="1" x="563"/>
        <item m="1" x="687"/>
        <item m="1" x="557"/>
        <item m="1" x="393"/>
        <item m="1" x="455"/>
        <item m="1" x="581"/>
        <item m="1" x="545"/>
        <item m="1" x="552"/>
        <item x="220"/>
        <item m="1" x="605"/>
        <item m="1" x="540"/>
        <item m="1" x="699"/>
        <item x="106"/>
        <item m="1" x="528"/>
        <item m="1" x="379"/>
        <item m="1" x="618"/>
        <item m="1" x="734"/>
        <item x="54"/>
        <item m="1" x="538"/>
        <item x="354"/>
        <item m="1" x="629"/>
        <item m="1" x="642"/>
        <item m="1" x="671"/>
        <item m="1" x="533"/>
        <item x="76"/>
        <item m="1" x="431"/>
        <item x="242"/>
        <item x="222"/>
        <item m="1" x="554"/>
        <item x="243"/>
        <item m="1" x="432"/>
        <item m="1" x="410"/>
        <item x="314"/>
        <item m="1" x="529"/>
        <item x="332"/>
        <item m="1" x="380"/>
        <item m="1" x="386"/>
        <item m="1" x="713"/>
        <item m="1" x="501"/>
        <item m="1" x="555"/>
        <item x="223"/>
        <item x="172"/>
        <item m="1" x="680"/>
        <item m="1" x="384"/>
        <item x="125"/>
        <item x="218"/>
        <item m="1" x="448"/>
        <item x="168"/>
        <item m="1" x="597"/>
        <item x="227"/>
        <item m="1" x="551"/>
        <item m="1" x="507"/>
        <item m="1" x="553"/>
        <item m="1" x="701"/>
        <item x="110"/>
        <item m="1" x="575"/>
        <item m="1" x="519"/>
        <item m="1" x="369"/>
        <item m="1" x="376"/>
        <item m="1" x="570"/>
        <item m="1" x="610"/>
        <item m="1" x="574"/>
        <item m="1" x="738"/>
        <item m="1" x="627"/>
        <item m="1" x="669"/>
        <item x="206"/>
        <item m="1" x="498"/>
        <item m="1" x="723"/>
        <item x="238"/>
        <item m="1" x="436"/>
        <item x="327"/>
        <item m="1" x="377"/>
        <item x="121"/>
        <item x="39"/>
        <item m="1" x="662"/>
        <item x="199"/>
        <item m="1" x="544"/>
        <item m="1" x="607"/>
        <item m="1" x="601"/>
        <item x="15"/>
        <item x="9"/>
        <item m="1" x="372"/>
        <item m="1" x="611"/>
        <item m="1" x="543"/>
        <item x="160"/>
        <item m="1" x="571"/>
        <item x="260"/>
        <item x="292"/>
        <item m="1" x="513"/>
        <item m="1" x="494"/>
        <item m="1" x="558"/>
        <item m="1" x="637"/>
        <item x="356"/>
        <item m="1" x="504"/>
        <item m="1" x="612"/>
        <item m="1" x="370"/>
        <item m="1" x="388"/>
        <item m="1" x="579"/>
        <item m="1" x="666"/>
        <item m="1" x="590"/>
        <item m="1" x="743"/>
        <item m="1" x="486"/>
        <item x="217"/>
        <item m="1" x="417"/>
        <item m="1" x="421"/>
        <item m="1" x="663"/>
        <item m="1" x="514"/>
        <item m="1" x="412"/>
        <item m="1" x="591"/>
        <item m="1" x="622"/>
        <item m="1" x="741"/>
        <item x="301"/>
        <item x="176"/>
        <item m="1" x="442"/>
        <item m="1" x="438"/>
        <item x="191"/>
        <item m="1" x="665"/>
        <item m="1" x="624"/>
        <item m="1" x="475"/>
        <item m="1" x="408"/>
        <item m="1" x="541"/>
        <item x="95"/>
        <item m="1" x="678"/>
        <item m="1" x="615"/>
        <item x="28"/>
        <item m="1" x="465"/>
        <item m="1" x="596"/>
        <item m="1" x="506"/>
        <item m="1" x="600"/>
        <item x="97"/>
        <item x="321"/>
        <item x="290"/>
        <item m="1" x="508"/>
        <item m="1" x="464"/>
        <item x="207"/>
        <item m="1" x="718"/>
        <item m="1" x="593"/>
        <item m="1" x="587"/>
        <item x="329"/>
        <item x="104"/>
        <item m="1" x="487"/>
        <item x="224"/>
        <item m="1" x="517"/>
        <item x="73"/>
        <item m="1" x="646"/>
        <item m="1" x="562"/>
        <item m="1" x="644"/>
        <item m="1" x="584"/>
        <item x="310"/>
        <item x="192"/>
        <item m="1" x="451"/>
        <item m="1" x="726"/>
        <item m="1" x="452"/>
        <item m="1" x="603"/>
        <item x="360"/>
        <item x="361"/>
        <item x="212"/>
        <item x="315"/>
        <item m="1" x="397"/>
        <item x="94"/>
        <item x="296"/>
        <item m="1" x="531"/>
        <item m="1" x="690"/>
        <item m="1" x="71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">
    <i>
      <x/>
    </i>
  </rowItems>
  <colFields count="1">
    <field x="0"/>
  </colFields>
  <colItems count="2">
    <i>
      <x v="3"/>
    </i>
    <i t="grand">
      <x/>
    </i>
  </colItems>
  <pageFields count="1">
    <pageField fld="4" item="11" hier="-1"/>
  </pageFields>
  <dataFields count="1">
    <dataField name="Sum of NEFA_Points" fld="5" baseField="0" baseItem="0"/>
  </dataFields>
  <formats count="25">
    <format dxfId="1641">
      <pivotArea collapsedLevelsAreSubtotals="1" fieldPosition="0">
        <references count="1">
          <reference field="7" count="0"/>
        </references>
      </pivotArea>
    </format>
    <format dxfId="1640">
      <pivotArea field="7" type="button" dataOnly="0" labelOnly="1" outline="0" axis="axisRow" fieldPosition="0"/>
    </format>
    <format dxfId="1639">
      <pivotArea dataOnly="0" labelOnly="1" fieldPosition="0">
        <references count="1">
          <reference field="0" count="0"/>
        </references>
      </pivotArea>
    </format>
    <format dxfId="1638">
      <pivotArea dataOnly="0" labelOnly="1" grandCol="1" outline="0" fieldPosition="0"/>
    </format>
    <format dxfId="1637">
      <pivotArea collapsedLevelsAreSubtotals="1" fieldPosition="0">
        <references count="1">
          <reference field="7" count="0"/>
        </references>
      </pivotArea>
    </format>
    <format dxfId="1636">
      <pivotArea dataOnly="0" grandCol="1" outline="0" fieldPosition="0"/>
    </format>
    <format dxfId="1635">
      <pivotArea type="all" dataOnly="0" outline="0" fieldPosition="0"/>
    </format>
    <format dxfId="1634">
      <pivotArea dataOnly="0" labelOnly="1" fieldPosition="0">
        <references count="1">
          <reference field="0" count="0"/>
        </references>
      </pivotArea>
    </format>
    <format dxfId="1633">
      <pivotArea outline="0" collapsedLevelsAreSubtotals="1" fieldPosition="0"/>
    </format>
    <format dxfId="1632">
      <pivotArea dataOnly="0" labelOnly="1" fieldPosition="0">
        <references count="1">
          <reference field="7" count="0"/>
        </references>
      </pivotArea>
    </format>
    <format dxfId="1631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30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29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28">
      <pivotArea dataOnly="0" labelOnly="1" fieldPosition="0">
        <references count="1">
          <reference field="7" count="1">
            <x v="63"/>
          </reference>
        </references>
      </pivotArea>
    </format>
    <format dxfId="1627">
      <pivotArea dataOnly="0" labelOnly="1" fieldPosition="0">
        <references count="1">
          <reference field="7" count="3">
            <x v="63"/>
            <x v="154"/>
            <x v="165"/>
          </reference>
        </references>
      </pivotArea>
    </format>
    <format dxfId="1626">
      <pivotArea dataOnly="0" labelOnly="1" fieldPosition="0">
        <references count="1">
          <reference field="7" count="3">
            <x v="63"/>
            <x v="154"/>
            <x v="165"/>
          </reference>
        </references>
      </pivotArea>
    </format>
    <format dxfId="1625">
      <pivotArea dataOnly="0" labelOnly="1" fieldPosition="0">
        <references count="1">
          <reference field="0" count="6">
            <x v="0"/>
            <x v="1"/>
            <x v="2"/>
            <x v="4"/>
            <x v="5"/>
            <x v="6"/>
          </reference>
        </references>
      </pivotArea>
    </format>
    <format dxfId="1624">
      <pivotArea dataOnly="0" labelOnly="1" fieldPosition="0">
        <references count="1">
          <reference field="0" count="6">
            <x v="0"/>
            <x v="1"/>
            <x v="2"/>
            <x v="4"/>
            <x v="5"/>
            <x v="6"/>
          </reference>
        </references>
      </pivotArea>
    </format>
    <format dxfId="1623">
      <pivotArea dataOnly="0" labelOnly="1" grandCol="1" outline="0" fieldPosition="0"/>
    </format>
    <format dxfId="1622">
      <pivotArea dataOnly="0" labelOnly="1" fieldPosition="0">
        <references count="1">
          <reference field="0" count="6">
            <x v="0"/>
            <x v="1"/>
            <x v="2"/>
            <x v="4"/>
            <x v="5"/>
            <x v="6"/>
          </reference>
        </references>
      </pivotArea>
    </format>
    <format dxfId="1621">
      <pivotArea dataOnly="0" labelOnly="1" fieldPosition="0">
        <references count="1">
          <reference field="0" count="6">
            <x v="0"/>
            <x v="1"/>
            <x v="2"/>
            <x v="4"/>
            <x v="5"/>
            <x v="6"/>
          </reference>
        </references>
      </pivotArea>
    </format>
    <format dxfId="1620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19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18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17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1" dataCaption="Values" updatedVersion="5" minRefreshableVersion="3" showCalcMbrs="0" useAutoFormatting="1" rowGrandTotals="0" itemPrintTitles="1" createdVersion="3" indent="0" outline="1" outlineData="1" multipleFieldFilters="0">
  <location ref="C4:E6" firstHeaderRow="1" firstDataRow="2" firstDataCol="1" rowPageCount="1" colPageCount="1"/>
  <pivotFields count="9">
    <pivotField axis="axisCol" showAll="0">
      <items count="208">
        <item m="1" x="183"/>
        <item m="1" x="151"/>
        <item m="1" x="190"/>
        <item x="55"/>
        <item m="1" x="157"/>
        <item m="1" x="176"/>
        <item m="1" x="68"/>
        <item m="1" x="67"/>
        <item m="1" x="79"/>
        <item m="1" x="150"/>
        <item m="1" x="81"/>
        <item m="1" x="104"/>
        <item m="1" x="61"/>
        <item m="1" x="169"/>
        <item m="1" x="134"/>
        <item m="1" x="63"/>
        <item m="1" x="130"/>
        <item m="1" x="191"/>
        <item m="1" x="82"/>
        <item m="1" x="125"/>
        <item m="1" x="110"/>
        <item m="1" x="60"/>
        <item m="1" x="111"/>
        <item m="1" x="155"/>
        <item m="1" x="180"/>
        <item m="1" x="174"/>
        <item m="1" x="98"/>
        <item m="1" x="181"/>
        <item m="1" x="200"/>
        <item m="1" x="142"/>
        <item m="1" x="202"/>
        <item m="1" x="199"/>
        <item m="1" x="124"/>
        <item m="1" x="186"/>
        <item m="1" x="162"/>
        <item m="1" x="126"/>
        <item m="1" x="93"/>
        <item m="1" x="100"/>
        <item m="1" x="135"/>
        <item m="1" x="89"/>
        <item m="1" x="128"/>
        <item m="1" x="160"/>
        <item m="1" x="83"/>
        <item m="1" x="144"/>
        <item m="1" x="164"/>
        <item m="1" x="159"/>
        <item m="1" x="188"/>
        <item m="1" x="119"/>
        <item m="1" x="103"/>
        <item m="1" x="76"/>
        <item m="1" x="62"/>
        <item m="1" x="118"/>
        <item m="1" x="114"/>
        <item m="1" x="204"/>
        <item m="1" x="116"/>
        <item m="1" x="120"/>
        <item m="1" x="189"/>
        <item m="1" x="59"/>
        <item m="1" x="85"/>
        <item m="1" x="198"/>
        <item m="1" x="108"/>
        <item m="1" x="101"/>
        <item m="1" x="121"/>
        <item m="1" x="178"/>
        <item m="1" x="201"/>
        <item m="1" x="197"/>
        <item m="1" x="143"/>
        <item m="1" x="136"/>
        <item m="1" x="90"/>
        <item m="1" x="92"/>
        <item m="1" x="86"/>
        <item m="1" x="80"/>
        <item m="1" x="163"/>
        <item m="1" x="170"/>
        <item m="1" x="78"/>
        <item m="1" x="123"/>
        <item m="1" x="138"/>
        <item m="1" x="196"/>
        <item m="1" x="87"/>
        <item m="1" x="156"/>
        <item m="1" x="64"/>
        <item m="1" x="117"/>
        <item m="1" x="129"/>
        <item m="1" x="165"/>
        <item m="1" x="153"/>
        <item m="1" x="149"/>
        <item m="1" x="105"/>
        <item m="1" x="69"/>
        <item m="1" x="137"/>
        <item m="1" x="58"/>
        <item m="1" x="115"/>
        <item m="1" x="147"/>
        <item m="1" x="109"/>
        <item m="1" x="167"/>
        <item m="1" x="73"/>
        <item m="1" x="71"/>
        <item m="1" x="75"/>
        <item m="1" x="171"/>
        <item m="1" x="65"/>
        <item m="1" x="107"/>
        <item m="1" x="168"/>
        <item m="1" x="140"/>
        <item m="1" x="158"/>
        <item m="1" x="145"/>
        <item m="1" x="133"/>
        <item m="1" x="179"/>
        <item m="1" x="99"/>
        <item m="1" x="57"/>
        <item m="1" x="70"/>
        <item m="1" x="127"/>
        <item m="1" x="175"/>
        <item m="1" x="84"/>
        <item m="1" x="194"/>
        <item m="1" x="193"/>
        <item m="1" x="185"/>
        <item m="1" x="113"/>
        <item m="1" x="182"/>
        <item m="1" x="161"/>
        <item m="1" x="195"/>
        <item m="1" x="74"/>
        <item m="1" x="72"/>
        <item m="1" x="95"/>
        <item m="1" x="177"/>
        <item m="1" x="77"/>
        <item m="1" x="97"/>
        <item m="1" x="184"/>
        <item m="1" x="154"/>
        <item m="1" x="203"/>
        <item m="1" x="146"/>
        <item m="1" x="66"/>
        <item m="1" x="152"/>
        <item m="1" x="166"/>
        <item m="1" x="96"/>
        <item m="1" x="56"/>
        <item m="1" x="132"/>
        <item m="1" x="112"/>
        <item m="1" x="141"/>
        <item m="1" x="187"/>
        <item m="1" x="102"/>
        <item m="1" x="122"/>
        <item m="1" x="94"/>
        <item m="1" x="106"/>
        <item m="1" x="173"/>
        <item m="1" x="91"/>
        <item m="1" x="205"/>
        <item m="1" x="131"/>
        <item m="1" x="88"/>
        <item m="1" x="139"/>
        <item m="1" x="148"/>
        <item m="1" x="172"/>
        <item m="1" x="206"/>
        <item m="1"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showAll="0"/>
    <pivotField axis="axisPage" showAll="0">
      <items count="20">
        <item x="4"/>
        <item x="8"/>
        <item x="5"/>
        <item x="7"/>
        <item x="6"/>
        <item x="10"/>
        <item x="2"/>
        <item x="1"/>
        <item x="0"/>
        <item x="3"/>
        <item x="9"/>
        <item x="16"/>
        <item m="1" x="17"/>
        <item x="15"/>
        <item x="13"/>
        <item x="11"/>
        <item x="12"/>
        <item x="14"/>
        <item m="1" x="18"/>
        <item t="default"/>
      </items>
    </pivotField>
    <pivotField dataField="1" numFmtId="165" showAll="0"/>
    <pivotField numFmtId="164" showAll="0"/>
    <pivotField axis="axisRow" showAll="0" sortType="descending">
      <items count="748">
        <item x="367"/>
        <item m="1" x="651"/>
        <item m="1" x="548"/>
        <item m="1" x="564"/>
        <item x="16"/>
        <item x="345"/>
        <item x="352"/>
        <item m="1" x="416"/>
        <item m="1" x="373"/>
        <item x="204"/>
        <item x="229"/>
        <item x="111"/>
        <item x="283"/>
        <item m="1" x="700"/>
        <item x="65"/>
        <item x="353"/>
        <item m="1" x="509"/>
        <item x="8"/>
        <item x="140"/>
        <item m="1" x="383"/>
        <item m="1" x="580"/>
        <item x="1"/>
        <item m="1" x="520"/>
        <item m="1" x="518"/>
        <item x="70"/>
        <item x="77"/>
        <item x="291"/>
        <item m="1" x="395"/>
        <item m="1" x="576"/>
        <item x="226"/>
        <item m="1" x="640"/>
        <item m="1" x="739"/>
        <item m="1" x="573"/>
        <item x="355"/>
        <item m="1" x="586"/>
        <item x="313"/>
        <item m="1" x="676"/>
        <item m="1" x="631"/>
        <item m="1" x="658"/>
        <item m="1" x="453"/>
        <item x="258"/>
        <item x="259"/>
        <item x="158"/>
        <item x="161"/>
        <item m="1" x="479"/>
        <item x="75"/>
        <item m="1" x="425"/>
        <item x="66"/>
        <item m="1" x="692"/>
        <item x="112"/>
        <item x="263"/>
        <item m="1" x="539"/>
        <item x="194"/>
        <item x="193"/>
        <item m="1" x="685"/>
        <item x="339"/>
        <item x="3"/>
        <item x="72"/>
        <item x="10"/>
        <item m="1" x="378"/>
        <item m="1" x="599"/>
        <item m="1" x="577"/>
        <item m="1" x="729"/>
        <item m="1" x="481"/>
        <item x="308"/>
        <item x="4"/>
        <item x="36"/>
        <item x="318"/>
        <item m="1" x="433"/>
        <item m="1" x="547"/>
        <item m="1" x="549"/>
        <item m="1" x="608"/>
        <item x="219"/>
        <item m="1" x="467"/>
        <item m="1" x="478"/>
        <item m="1" x="374"/>
        <item m="1" x="505"/>
        <item m="1" x="437"/>
        <item x="139"/>
        <item x="267"/>
        <item m="1" x="493"/>
        <item x="307"/>
        <item x="159"/>
        <item m="1" x="503"/>
        <item m="1" x="414"/>
        <item x="366"/>
        <item m="1" x="674"/>
        <item m="1" x="565"/>
        <item m="1" x="707"/>
        <item m="1" x="672"/>
        <item m="1" x="532"/>
        <item x="286"/>
        <item x="124"/>
        <item m="1" x="482"/>
        <item m="1" x="736"/>
        <item m="1" x="721"/>
        <item m="1" x="696"/>
        <item m="1" x="556"/>
        <item m="1" x="740"/>
        <item x="358"/>
        <item m="1" x="704"/>
        <item x="116"/>
        <item x="230"/>
        <item m="1" x="655"/>
        <item x="35"/>
        <item x="79"/>
        <item m="1" x="419"/>
        <item m="1" x="598"/>
        <item m="1" x="719"/>
        <item m="1" x="617"/>
        <item m="1" x="420"/>
        <item m="1" x="656"/>
        <item x="74"/>
        <item m="1" x="456"/>
        <item m="1" x="652"/>
        <item m="1" x="709"/>
        <item m="1" x="689"/>
        <item m="1" x="512"/>
        <item x="201"/>
        <item m="1" x="623"/>
        <item m="1" x="398"/>
        <item m="1" x="485"/>
        <item x="312"/>
        <item m="1" x="737"/>
        <item x="69"/>
        <item m="1" x="382"/>
        <item m="1" x="495"/>
        <item m="1" x="510"/>
        <item m="1" x="469"/>
        <item m="1" x="460"/>
        <item m="1" x="470"/>
        <item m="1" x="654"/>
        <item m="1" x="404"/>
        <item m="1" x="458"/>
        <item m="1" x="630"/>
        <item x="64"/>
        <item x="299"/>
        <item m="1" x="390"/>
        <item m="1" x="530"/>
        <item m="1" x="500"/>
        <item m="1" x="524"/>
        <item m="1" x="609"/>
        <item x="351"/>
        <item m="1" x="684"/>
        <item m="1" x="592"/>
        <item x="338"/>
        <item m="1" x="703"/>
        <item x="151"/>
        <item m="1" x="516"/>
        <item m="1" x="578"/>
        <item m="1" x="439"/>
        <item m="1" x="682"/>
        <item m="1" x="405"/>
        <item m="1" x="638"/>
        <item m="1" x="677"/>
        <item m="1" x="375"/>
        <item m="1" x="616"/>
        <item m="1" x="440"/>
        <item x="287"/>
        <item m="1" x="537"/>
        <item x="336"/>
        <item m="1" x="746"/>
        <item m="1" x="711"/>
        <item m="1" x="525"/>
        <item m="1" x="527"/>
        <item m="1" x="712"/>
        <item m="1" x="595"/>
        <item m="1" x="483"/>
        <item m="1" x="407"/>
        <item x="225"/>
        <item m="1" x="511"/>
        <item x="266"/>
        <item m="1" x="602"/>
        <item x="205"/>
        <item x="197"/>
        <item x="150"/>
        <item m="1" x="589"/>
        <item m="1" x="477"/>
        <item x="122"/>
        <item m="1" x="686"/>
        <item m="1" x="588"/>
        <item m="1" x="488"/>
        <item x="189"/>
        <item m="1" x="735"/>
        <item x="37"/>
        <item m="1" x="563"/>
        <item m="1" x="687"/>
        <item m="1" x="557"/>
        <item m="1" x="393"/>
        <item m="1" x="455"/>
        <item m="1" x="581"/>
        <item m="1" x="545"/>
        <item m="1" x="552"/>
        <item x="220"/>
        <item m="1" x="605"/>
        <item m="1" x="540"/>
        <item m="1" x="699"/>
        <item x="106"/>
        <item m="1" x="528"/>
        <item m="1" x="379"/>
        <item m="1" x="618"/>
        <item m="1" x="734"/>
        <item x="54"/>
        <item m="1" x="538"/>
        <item x="354"/>
        <item m="1" x="629"/>
        <item m="1" x="642"/>
        <item m="1" x="671"/>
        <item m="1" x="533"/>
        <item x="76"/>
        <item m="1" x="431"/>
        <item x="242"/>
        <item x="222"/>
        <item m="1" x="554"/>
        <item x="243"/>
        <item m="1" x="432"/>
        <item m="1" x="410"/>
        <item x="314"/>
        <item m="1" x="529"/>
        <item x="332"/>
        <item m="1" x="380"/>
        <item m="1" x="386"/>
        <item m="1" x="713"/>
        <item m="1" x="501"/>
        <item m="1" x="555"/>
        <item x="223"/>
        <item x="172"/>
        <item m="1" x="680"/>
        <item m="1" x="384"/>
        <item x="125"/>
        <item x="218"/>
        <item m="1" x="448"/>
        <item x="168"/>
        <item m="1" x="597"/>
        <item x="227"/>
        <item m="1" x="551"/>
        <item m="1" x="507"/>
        <item m="1" x="553"/>
        <item m="1" x="701"/>
        <item x="110"/>
        <item m="1" x="575"/>
        <item m="1" x="519"/>
        <item m="1" x="369"/>
        <item m="1" x="376"/>
        <item m="1" x="570"/>
        <item m="1" x="610"/>
        <item m="1" x="574"/>
        <item m="1" x="738"/>
        <item m="1" x="627"/>
        <item m="1" x="669"/>
        <item x="206"/>
        <item m="1" x="498"/>
        <item m="1" x="723"/>
        <item x="238"/>
        <item m="1" x="436"/>
        <item x="327"/>
        <item m="1" x="377"/>
        <item x="121"/>
        <item x="39"/>
        <item m="1" x="662"/>
        <item x="199"/>
        <item m="1" x="544"/>
        <item m="1" x="607"/>
        <item m="1" x="601"/>
        <item x="15"/>
        <item x="9"/>
        <item m="1" x="372"/>
        <item m="1" x="611"/>
        <item m="1" x="543"/>
        <item x="160"/>
        <item m="1" x="571"/>
        <item x="260"/>
        <item x="292"/>
        <item m="1" x="513"/>
        <item m="1" x="494"/>
        <item m="1" x="558"/>
        <item m="1" x="637"/>
        <item x="356"/>
        <item m="1" x="504"/>
        <item m="1" x="612"/>
        <item m="1" x="370"/>
        <item m="1" x="388"/>
        <item m="1" x="579"/>
        <item m="1" x="666"/>
        <item m="1" x="590"/>
        <item m="1" x="743"/>
        <item m="1" x="486"/>
        <item x="217"/>
        <item m="1" x="417"/>
        <item m="1" x="421"/>
        <item m="1" x="663"/>
        <item m="1" x="514"/>
        <item m="1" x="412"/>
        <item m="1" x="591"/>
        <item m="1" x="622"/>
        <item m="1" x="741"/>
        <item x="301"/>
        <item x="176"/>
        <item m="1" x="442"/>
        <item m="1" x="438"/>
        <item x="191"/>
        <item m="1" x="665"/>
        <item m="1" x="624"/>
        <item m="1" x="475"/>
        <item m="1" x="408"/>
        <item m="1" x="541"/>
        <item x="95"/>
        <item m="1" x="678"/>
        <item m="1" x="615"/>
        <item x="28"/>
        <item m="1" x="465"/>
        <item m="1" x="596"/>
        <item m="1" x="506"/>
        <item m="1" x="600"/>
        <item x="97"/>
        <item x="321"/>
        <item x="290"/>
        <item m="1" x="508"/>
        <item m="1" x="464"/>
        <item x="207"/>
        <item m="1" x="718"/>
        <item m="1" x="593"/>
        <item m="1" x="587"/>
        <item x="329"/>
        <item x="104"/>
        <item m="1" x="487"/>
        <item x="224"/>
        <item m="1" x="517"/>
        <item x="73"/>
        <item m="1" x="646"/>
        <item m="1" x="562"/>
        <item m="1" x="644"/>
        <item m="1" x="584"/>
        <item x="310"/>
        <item x="192"/>
        <item m="1" x="451"/>
        <item m="1" x="726"/>
        <item m="1" x="452"/>
        <item m="1" x="603"/>
        <item x="360"/>
        <item x="361"/>
        <item x="212"/>
        <item x="315"/>
        <item m="1" x="397"/>
        <item x="94"/>
        <item x="296"/>
        <item m="1" x="531"/>
        <item m="1" x="690"/>
        <item m="1" x="71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">
    <i>
      <x/>
    </i>
  </rowItems>
  <colFields count="1">
    <field x="0"/>
  </colFields>
  <colItems count="2">
    <i>
      <x v="3"/>
    </i>
    <i t="grand">
      <x/>
    </i>
  </colItems>
  <pageFields count="1">
    <pageField fld="4" item="11" hier="-1"/>
  </pageFields>
  <dataFields count="1">
    <dataField name="Sum of NEFA_Points" fld="5" baseField="0" baseItem="0"/>
  </dataFields>
  <formats count="21">
    <format dxfId="1616">
      <pivotArea collapsedLevelsAreSubtotals="1" fieldPosition="0">
        <references count="1">
          <reference field="7" count="0"/>
        </references>
      </pivotArea>
    </format>
    <format dxfId="1615">
      <pivotArea field="7" type="button" dataOnly="0" labelOnly="1" outline="0" axis="axisRow" fieldPosition="0"/>
    </format>
    <format dxfId="1614">
      <pivotArea dataOnly="0" labelOnly="1" fieldPosition="0">
        <references count="1">
          <reference field="0" count="0"/>
        </references>
      </pivotArea>
    </format>
    <format dxfId="1613">
      <pivotArea dataOnly="0" labelOnly="1" grandCol="1" outline="0" fieldPosition="0"/>
    </format>
    <format dxfId="1612">
      <pivotArea collapsedLevelsAreSubtotals="1" fieldPosition="0">
        <references count="1">
          <reference field="7" count="0"/>
        </references>
      </pivotArea>
    </format>
    <format dxfId="1611">
      <pivotArea dataOnly="0" grandCol="1" outline="0" fieldPosition="0"/>
    </format>
    <format dxfId="1610">
      <pivotArea type="all" dataOnly="0" outline="0" fieldPosition="0"/>
    </format>
    <format dxfId="1609">
      <pivotArea dataOnly="0" labelOnly="1" fieldPosition="0">
        <references count="1">
          <reference field="7" count="1">
            <x v="3"/>
          </reference>
        </references>
      </pivotArea>
    </format>
    <format dxfId="1608">
      <pivotArea dataOnly="0" labelOnly="1" fieldPosition="0">
        <references count="1">
          <reference field="7" count="1">
            <x v="3"/>
          </reference>
        </references>
      </pivotArea>
    </format>
    <format dxfId="1607">
      <pivotArea dataOnly="0" labelOnly="1" fieldPosition="0">
        <references count="1">
          <reference field="7" count="0"/>
        </references>
      </pivotArea>
    </format>
    <format dxfId="1606">
      <pivotArea dataOnly="0" labelOnly="1" fieldPosition="0">
        <references count="1">
          <reference field="7" count="0"/>
        </references>
      </pivotArea>
    </format>
    <format dxfId="1605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604">
      <pivotArea dataOnly="0" labelOnly="1" fieldPosition="0">
        <references count="1">
          <reference field="7" count="42">
            <x v="3"/>
            <x v="18"/>
            <x v="24"/>
            <x v="25"/>
            <x v="26"/>
            <x v="28"/>
            <x v="30"/>
            <x v="31"/>
            <x v="49"/>
            <x v="55"/>
            <x v="59"/>
            <x v="60"/>
            <x v="62"/>
            <x v="67"/>
            <x v="70"/>
            <x v="71"/>
            <x v="77"/>
            <x v="81"/>
            <x v="82"/>
            <x v="86"/>
            <x v="87"/>
            <x v="91"/>
            <x v="93"/>
            <x v="94"/>
            <x v="95"/>
            <x v="97"/>
            <x v="98"/>
            <x v="99"/>
            <x v="101"/>
            <x v="102"/>
            <x v="103"/>
            <x v="108"/>
            <x v="112"/>
            <x v="130"/>
            <x v="138"/>
            <x v="144"/>
            <x v="147"/>
            <x v="149"/>
            <x v="155"/>
            <x v="157"/>
            <x v="164"/>
            <x v="166"/>
          </reference>
        </references>
      </pivotArea>
    </format>
    <format dxfId="1603">
      <pivotArea dataOnly="0" labelOnly="1" fieldPosition="0">
        <references count="1">
          <reference field="0" count="29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6"/>
            <x v="37"/>
            <x v="38"/>
            <x v="40"/>
            <x v="42"/>
            <x v="43"/>
          </reference>
        </references>
      </pivotArea>
    </format>
    <format dxfId="1602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01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600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599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598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97">
      <pivotArea dataOnly="0" labelOnly="1" fieldPosition="0">
        <references count="1">
          <reference field="0" count="5">
            <x v="44"/>
            <x v="45"/>
            <x v="46"/>
            <x v="47"/>
            <x v="48"/>
          </reference>
        </references>
      </pivotArea>
    </format>
    <format dxfId="1596">
      <pivotArea dataOnly="0" labelOnly="1" fieldPosition="0">
        <references count="1">
          <reference field="0" count="2">
            <x v="49"/>
            <x v="5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1" dataCaption="Values" updatedVersion="5" minRefreshableVersion="3" showCalcMbrs="0" useAutoFormatting="1" rowGrandTotals="0" itemPrintTitles="1" createdVersion="3" indent="0" outline="1" outlineData="1" multipleFieldFilters="0">
  <location ref="C4:E6" firstHeaderRow="1" firstDataRow="2" firstDataCol="1" rowPageCount="1" colPageCount="1"/>
  <pivotFields count="9">
    <pivotField axis="axisCol" showAll="0">
      <items count="208">
        <item m="1" x="183"/>
        <item m="1" x="151"/>
        <item m="1" x="190"/>
        <item x="55"/>
        <item m="1" x="157"/>
        <item m="1" x="176"/>
        <item m="1" x="68"/>
        <item m="1" x="67"/>
        <item m="1" x="79"/>
        <item m="1" x="150"/>
        <item m="1" x="81"/>
        <item m="1" x="104"/>
        <item m="1" x="61"/>
        <item m="1" x="169"/>
        <item m="1" x="134"/>
        <item m="1" x="63"/>
        <item m="1" x="130"/>
        <item m="1" x="191"/>
        <item m="1" x="82"/>
        <item m="1" x="125"/>
        <item m="1" x="110"/>
        <item m="1" x="60"/>
        <item m="1" x="111"/>
        <item m="1" x="155"/>
        <item m="1" x="180"/>
        <item m="1" x="174"/>
        <item m="1" x="98"/>
        <item m="1" x="181"/>
        <item m="1" x="200"/>
        <item m="1" x="142"/>
        <item m="1" x="202"/>
        <item m="1" x="199"/>
        <item m="1" x="124"/>
        <item m="1" x="186"/>
        <item m="1" x="162"/>
        <item m="1" x="126"/>
        <item m="1" x="93"/>
        <item m="1" x="100"/>
        <item m="1" x="135"/>
        <item m="1" x="89"/>
        <item m="1" x="128"/>
        <item m="1" x="160"/>
        <item m="1" x="83"/>
        <item m="1" x="144"/>
        <item m="1" x="164"/>
        <item m="1" x="159"/>
        <item m="1" x="188"/>
        <item m="1" x="119"/>
        <item m="1" x="103"/>
        <item m="1" x="76"/>
        <item m="1" x="62"/>
        <item m="1" x="118"/>
        <item m="1" x="114"/>
        <item m="1" x="204"/>
        <item m="1" x="116"/>
        <item m="1" x="120"/>
        <item m="1" x="189"/>
        <item m="1" x="59"/>
        <item m="1" x="85"/>
        <item m="1" x="198"/>
        <item m="1" x="108"/>
        <item m="1" x="101"/>
        <item m="1" x="121"/>
        <item m="1" x="178"/>
        <item m="1" x="201"/>
        <item m="1" x="197"/>
        <item m="1" x="143"/>
        <item m="1" x="136"/>
        <item m="1" x="90"/>
        <item m="1" x="92"/>
        <item m="1" x="86"/>
        <item m="1" x="80"/>
        <item m="1" x="163"/>
        <item m="1" x="170"/>
        <item m="1" x="78"/>
        <item m="1" x="123"/>
        <item m="1" x="138"/>
        <item m="1" x="196"/>
        <item m="1" x="87"/>
        <item m="1" x="156"/>
        <item m="1" x="64"/>
        <item m="1" x="117"/>
        <item m="1" x="129"/>
        <item m="1" x="165"/>
        <item m="1" x="153"/>
        <item m="1" x="149"/>
        <item m="1" x="105"/>
        <item m="1" x="69"/>
        <item m="1" x="137"/>
        <item m="1" x="58"/>
        <item m="1" x="115"/>
        <item m="1" x="147"/>
        <item m="1" x="109"/>
        <item m="1" x="167"/>
        <item m="1" x="73"/>
        <item m="1" x="71"/>
        <item m="1" x="75"/>
        <item m="1" x="171"/>
        <item m="1" x="65"/>
        <item m="1" x="107"/>
        <item m="1" x="168"/>
        <item m="1" x="140"/>
        <item m="1" x="158"/>
        <item m="1" x="145"/>
        <item m="1" x="133"/>
        <item m="1" x="179"/>
        <item m="1" x="99"/>
        <item m="1" x="57"/>
        <item m="1" x="70"/>
        <item m="1" x="127"/>
        <item m="1" x="175"/>
        <item m="1" x="84"/>
        <item m="1" x="194"/>
        <item m="1" x="193"/>
        <item m="1" x="185"/>
        <item m="1" x="113"/>
        <item m="1" x="182"/>
        <item m="1" x="161"/>
        <item m="1" x="195"/>
        <item m="1" x="74"/>
        <item m="1" x="72"/>
        <item m="1" x="95"/>
        <item m="1" x="177"/>
        <item m="1" x="77"/>
        <item m="1" x="97"/>
        <item m="1" x="184"/>
        <item m="1" x="154"/>
        <item m="1" x="203"/>
        <item m="1" x="146"/>
        <item m="1" x="66"/>
        <item m="1" x="152"/>
        <item m="1" x="166"/>
        <item m="1" x="96"/>
        <item m="1" x="56"/>
        <item m="1" x="132"/>
        <item m="1" x="112"/>
        <item m="1" x="141"/>
        <item m="1" x="187"/>
        <item m="1" x="102"/>
        <item m="1" x="122"/>
        <item m="1" x="94"/>
        <item m="1" x="106"/>
        <item m="1" x="173"/>
        <item m="1" x="91"/>
        <item m="1" x="205"/>
        <item m="1" x="131"/>
        <item m="1" x="88"/>
        <item m="1" x="139"/>
        <item m="1" x="148"/>
        <item m="1" x="172"/>
        <item m="1" x="206"/>
        <item m="1"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showAll="0"/>
    <pivotField axis="axisPage" showAll="0">
      <items count="20">
        <item x="4"/>
        <item x="8"/>
        <item x="5"/>
        <item x="7"/>
        <item x="6"/>
        <item x="10"/>
        <item x="2"/>
        <item x="1"/>
        <item x="0"/>
        <item x="3"/>
        <item x="9"/>
        <item x="16"/>
        <item m="1" x="17"/>
        <item x="15"/>
        <item x="13"/>
        <item x="11"/>
        <item x="12"/>
        <item x="14"/>
        <item m="1" x="18"/>
        <item t="default"/>
      </items>
    </pivotField>
    <pivotField dataField="1" numFmtId="165" showAll="0"/>
    <pivotField numFmtId="164" showAll="0"/>
    <pivotField axis="axisRow" showAll="0" sortType="descending">
      <items count="748">
        <item x="367"/>
        <item m="1" x="651"/>
        <item m="1" x="548"/>
        <item m="1" x="564"/>
        <item x="16"/>
        <item x="345"/>
        <item x="352"/>
        <item m="1" x="416"/>
        <item m="1" x="373"/>
        <item x="204"/>
        <item x="229"/>
        <item x="111"/>
        <item x="283"/>
        <item m="1" x="700"/>
        <item x="65"/>
        <item x="353"/>
        <item m="1" x="509"/>
        <item x="8"/>
        <item x="140"/>
        <item m="1" x="383"/>
        <item m="1" x="580"/>
        <item x="1"/>
        <item m="1" x="520"/>
        <item m="1" x="518"/>
        <item x="70"/>
        <item x="77"/>
        <item x="291"/>
        <item m="1" x="395"/>
        <item m="1" x="576"/>
        <item x="226"/>
        <item m="1" x="640"/>
        <item m="1" x="739"/>
        <item m="1" x="573"/>
        <item x="355"/>
        <item m="1" x="586"/>
        <item x="313"/>
        <item m="1" x="676"/>
        <item m="1" x="631"/>
        <item m="1" x="658"/>
        <item m="1" x="453"/>
        <item x="258"/>
        <item x="259"/>
        <item x="158"/>
        <item x="161"/>
        <item m="1" x="479"/>
        <item x="75"/>
        <item m="1" x="425"/>
        <item x="66"/>
        <item m="1" x="692"/>
        <item x="112"/>
        <item x="263"/>
        <item m="1" x="539"/>
        <item x="194"/>
        <item x="193"/>
        <item m="1" x="685"/>
        <item x="339"/>
        <item x="3"/>
        <item x="72"/>
        <item x="10"/>
        <item m="1" x="378"/>
        <item m="1" x="599"/>
        <item m="1" x="577"/>
        <item m="1" x="729"/>
        <item m="1" x="481"/>
        <item x="308"/>
        <item x="4"/>
        <item x="36"/>
        <item x="318"/>
        <item m="1" x="433"/>
        <item m="1" x="547"/>
        <item m="1" x="549"/>
        <item m="1" x="608"/>
        <item x="219"/>
        <item m="1" x="467"/>
        <item m="1" x="478"/>
        <item m="1" x="374"/>
        <item m="1" x="505"/>
        <item m="1" x="437"/>
        <item x="139"/>
        <item x="267"/>
        <item m="1" x="493"/>
        <item x="307"/>
        <item x="159"/>
        <item m="1" x="503"/>
        <item m="1" x="414"/>
        <item x="366"/>
        <item m="1" x="674"/>
        <item m="1" x="565"/>
        <item m="1" x="707"/>
        <item m="1" x="672"/>
        <item m="1" x="532"/>
        <item x="286"/>
        <item x="124"/>
        <item m="1" x="482"/>
        <item m="1" x="736"/>
        <item m="1" x="721"/>
        <item m="1" x="696"/>
        <item m="1" x="556"/>
        <item m="1" x="740"/>
        <item x="358"/>
        <item m="1" x="704"/>
        <item x="116"/>
        <item x="230"/>
        <item m="1" x="655"/>
        <item x="35"/>
        <item x="79"/>
        <item m="1" x="419"/>
        <item m="1" x="598"/>
        <item m="1" x="719"/>
        <item m="1" x="617"/>
        <item m="1" x="420"/>
        <item m="1" x="656"/>
        <item x="74"/>
        <item m="1" x="456"/>
        <item m="1" x="652"/>
        <item m="1" x="709"/>
        <item m="1" x="689"/>
        <item m="1" x="512"/>
        <item x="201"/>
        <item m="1" x="623"/>
        <item m="1" x="398"/>
        <item m="1" x="485"/>
        <item x="312"/>
        <item m="1" x="737"/>
        <item x="69"/>
        <item m="1" x="382"/>
        <item m="1" x="495"/>
        <item m="1" x="510"/>
        <item m="1" x="469"/>
        <item m="1" x="460"/>
        <item m="1" x="470"/>
        <item m="1" x="654"/>
        <item m="1" x="404"/>
        <item m="1" x="458"/>
        <item m="1" x="630"/>
        <item x="64"/>
        <item x="299"/>
        <item m="1" x="390"/>
        <item m="1" x="530"/>
        <item m="1" x="500"/>
        <item m="1" x="524"/>
        <item m="1" x="609"/>
        <item x="351"/>
        <item m="1" x="684"/>
        <item m="1" x="592"/>
        <item x="338"/>
        <item m="1" x="703"/>
        <item x="151"/>
        <item m="1" x="516"/>
        <item m="1" x="578"/>
        <item m="1" x="439"/>
        <item m="1" x="682"/>
        <item m="1" x="405"/>
        <item m="1" x="638"/>
        <item m="1" x="677"/>
        <item m="1" x="375"/>
        <item m="1" x="616"/>
        <item m="1" x="440"/>
        <item x="287"/>
        <item m="1" x="537"/>
        <item x="336"/>
        <item m="1" x="746"/>
        <item m="1" x="711"/>
        <item m="1" x="525"/>
        <item m="1" x="527"/>
        <item m="1" x="712"/>
        <item m="1" x="595"/>
        <item m="1" x="483"/>
        <item m="1" x="407"/>
        <item x="225"/>
        <item m="1" x="511"/>
        <item x="266"/>
        <item m="1" x="602"/>
        <item x="205"/>
        <item x="197"/>
        <item x="150"/>
        <item m="1" x="589"/>
        <item m="1" x="477"/>
        <item x="122"/>
        <item m="1" x="686"/>
        <item m="1" x="588"/>
        <item m="1" x="488"/>
        <item x="189"/>
        <item m="1" x="735"/>
        <item x="37"/>
        <item m="1" x="563"/>
        <item m="1" x="687"/>
        <item m="1" x="557"/>
        <item m="1" x="393"/>
        <item m="1" x="455"/>
        <item m="1" x="581"/>
        <item m="1" x="545"/>
        <item m="1" x="552"/>
        <item x="220"/>
        <item m="1" x="605"/>
        <item m="1" x="540"/>
        <item m="1" x="699"/>
        <item x="106"/>
        <item m="1" x="528"/>
        <item m="1" x="379"/>
        <item m="1" x="618"/>
        <item m="1" x="734"/>
        <item x="54"/>
        <item m="1" x="538"/>
        <item x="354"/>
        <item m="1" x="629"/>
        <item m="1" x="642"/>
        <item m="1" x="671"/>
        <item m="1" x="533"/>
        <item x="76"/>
        <item m="1" x="431"/>
        <item x="242"/>
        <item x="222"/>
        <item m="1" x="554"/>
        <item x="243"/>
        <item m="1" x="432"/>
        <item m="1" x="410"/>
        <item x="314"/>
        <item m="1" x="529"/>
        <item x="332"/>
        <item m="1" x="380"/>
        <item m="1" x="386"/>
        <item m="1" x="713"/>
        <item m="1" x="501"/>
        <item m="1" x="555"/>
        <item x="223"/>
        <item x="172"/>
        <item m="1" x="680"/>
        <item m="1" x="384"/>
        <item x="125"/>
        <item x="218"/>
        <item m="1" x="448"/>
        <item x="168"/>
        <item m="1" x="597"/>
        <item x="227"/>
        <item m="1" x="551"/>
        <item m="1" x="507"/>
        <item m="1" x="553"/>
        <item m="1" x="701"/>
        <item x="110"/>
        <item m="1" x="575"/>
        <item m="1" x="519"/>
        <item m="1" x="369"/>
        <item m="1" x="376"/>
        <item m="1" x="570"/>
        <item m="1" x="610"/>
        <item m="1" x="574"/>
        <item m="1" x="738"/>
        <item m="1" x="627"/>
        <item m="1" x="669"/>
        <item x="206"/>
        <item m="1" x="498"/>
        <item m="1" x="723"/>
        <item x="238"/>
        <item m="1" x="436"/>
        <item x="327"/>
        <item m="1" x="377"/>
        <item x="121"/>
        <item x="39"/>
        <item m="1" x="662"/>
        <item x="199"/>
        <item m="1" x="544"/>
        <item m="1" x="607"/>
        <item m="1" x="601"/>
        <item x="15"/>
        <item x="9"/>
        <item m="1" x="372"/>
        <item m="1" x="611"/>
        <item m="1" x="543"/>
        <item x="160"/>
        <item m="1" x="571"/>
        <item x="260"/>
        <item x="292"/>
        <item m="1" x="513"/>
        <item m="1" x="494"/>
        <item m="1" x="558"/>
        <item m="1" x="637"/>
        <item x="356"/>
        <item m="1" x="504"/>
        <item m="1" x="612"/>
        <item m="1" x="370"/>
        <item m="1" x="388"/>
        <item m="1" x="579"/>
        <item m="1" x="666"/>
        <item m="1" x="590"/>
        <item m="1" x="743"/>
        <item m="1" x="486"/>
        <item x="217"/>
        <item m="1" x="417"/>
        <item m="1" x="421"/>
        <item m="1" x="663"/>
        <item m="1" x="514"/>
        <item m="1" x="412"/>
        <item m="1" x="591"/>
        <item m="1" x="622"/>
        <item m="1" x="741"/>
        <item x="301"/>
        <item x="176"/>
        <item m="1" x="442"/>
        <item m="1" x="438"/>
        <item x="191"/>
        <item m="1" x="665"/>
        <item m="1" x="624"/>
        <item m="1" x="475"/>
        <item m="1" x="408"/>
        <item m="1" x="541"/>
        <item x="95"/>
        <item m="1" x="678"/>
        <item m="1" x="615"/>
        <item x="28"/>
        <item m="1" x="465"/>
        <item m="1" x="596"/>
        <item m="1" x="506"/>
        <item m="1" x="600"/>
        <item x="97"/>
        <item x="321"/>
        <item x="290"/>
        <item m="1" x="508"/>
        <item m="1" x="464"/>
        <item x="207"/>
        <item m="1" x="718"/>
        <item m="1" x="593"/>
        <item m="1" x="587"/>
        <item x="329"/>
        <item x="104"/>
        <item m="1" x="487"/>
        <item x="224"/>
        <item m="1" x="517"/>
        <item x="73"/>
        <item m="1" x="646"/>
        <item m="1" x="562"/>
        <item m="1" x="644"/>
        <item m="1" x="584"/>
        <item x="310"/>
        <item x="192"/>
        <item m="1" x="451"/>
        <item m="1" x="726"/>
        <item m="1" x="452"/>
        <item m="1" x="603"/>
        <item x="360"/>
        <item x="361"/>
        <item x="212"/>
        <item x="315"/>
        <item m="1" x="397"/>
        <item x="94"/>
        <item x="296"/>
        <item m="1" x="531"/>
        <item m="1" x="690"/>
        <item m="1" x="71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">
    <i>
      <x/>
    </i>
  </rowItems>
  <colFields count="1">
    <field x="0"/>
  </colFields>
  <colItems count="2">
    <i>
      <x v="3"/>
    </i>
    <i t="grand">
      <x/>
    </i>
  </colItems>
  <pageFields count="1">
    <pageField fld="4" item="11" hier="-1"/>
  </pageFields>
  <dataFields count="1">
    <dataField name="Sum of NEFA_Points" fld="5" baseField="0" baseItem="0"/>
  </dataFields>
  <formats count="22">
    <format dxfId="1595">
      <pivotArea collapsedLevelsAreSubtotals="1" fieldPosition="0">
        <references count="1">
          <reference field="7" count="0"/>
        </references>
      </pivotArea>
    </format>
    <format dxfId="1594">
      <pivotArea field="7" type="button" dataOnly="0" labelOnly="1" outline="0" axis="axisRow" fieldPosition="0"/>
    </format>
    <format dxfId="1593">
      <pivotArea dataOnly="0" labelOnly="1" fieldPosition="0">
        <references count="1">
          <reference field="0" count="0"/>
        </references>
      </pivotArea>
    </format>
    <format dxfId="1592">
      <pivotArea dataOnly="0" labelOnly="1" grandCol="1" outline="0" fieldPosition="0"/>
    </format>
    <format dxfId="1591">
      <pivotArea collapsedLevelsAreSubtotals="1" fieldPosition="0">
        <references count="1">
          <reference field="7" count="0"/>
        </references>
      </pivotArea>
    </format>
    <format dxfId="1590">
      <pivotArea dataOnly="0" grandCol="1" outline="0" fieldPosition="0"/>
    </format>
    <format dxfId="1589">
      <pivotArea type="all" dataOnly="0" outline="0" fieldPosition="0"/>
    </format>
    <format dxfId="1588">
      <pivotArea dataOnly="0" labelOnly="1" fieldPosition="0">
        <references count="1">
          <reference field="7" count="0"/>
        </references>
      </pivotArea>
    </format>
    <format dxfId="1587">
      <pivotArea dataOnly="0" labelOnly="1" fieldPosition="0">
        <references count="1">
          <reference field="7" count="1">
            <x v="1"/>
          </reference>
        </references>
      </pivotArea>
    </format>
    <format dxfId="1586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85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84">
      <pivotArea dataOnly="0" labelOnly="1" fieldPosition="0">
        <references count="1">
          <reference field="7" count="23">
            <x v="1"/>
            <x v="66"/>
            <x v="73"/>
            <x v="75"/>
            <x v="76"/>
            <x v="80"/>
            <x v="88"/>
            <x v="92"/>
            <x v="100"/>
            <x v="104"/>
            <x v="105"/>
            <x v="106"/>
            <x v="108"/>
            <x v="110"/>
            <x v="111"/>
            <x v="115"/>
            <x v="121"/>
            <x v="123"/>
            <x v="124"/>
            <x v="127"/>
            <x v="128"/>
            <x v="131"/>
            <x v="132"/>
          </reference>
        </references>
      </pivotArea>
    </format>
    <format dxfId="1583">
      <pivotArea dataOnly="0" labelOnly="1" fieldPosition="0">
        <references count="1">
          <reference field="7" count="27">
            <x v="1"/>
            <x v="66"/>
            <x v="73"/>
            <x v="75"/>
            <x v="76"/>
            <x v="80"/>
            <x v="88"/>
            <x v="92"/>
            <x v="100"/>
            <x v="104"/>
            <x v="105"/>
            <x v="106"/>
            <x v="108"/>
            <x v="110"/>
            <x v="111"/>
            <x v="115"/>
            <x v="121"/>
            <x v="123"/>
            <x v="124"/>
            <x v="127"/>
            <x v="128"/>
            <x v="131"/>
            <x v="132"/>
            <x v="156"/>
            <x v="158"/>
            <x v="159"/>
            <x v="162"/>
          </reference>
        </references>
      </pivotArea>
    </format>
    <format dxfId="1582">
      <pivotArea dataOnly="0" labelOnly="1" fieldPosition="0">
        <references count="1">
          <reference field="7" count="27">
            <x v="1"/>
            <x v="66"/>
            <x v="73"/>
            <x v="75"/>
            <x v="76"/>
            <x v="80"/>
            <x v="88"/>
            <x v="92"/>
            <x v="100"/>
            <x v="104"/>
            <x v="105"/>
            <x v="106"/>
            <x v="108"/>
            <x v="110"/>
            <x v="111"/>
            <x v="115"/>
            <x v="121"/>
            <x v="123"/>
            <x v="124"/>
            <x v="127"/>
            <x v="128"/>
            <x v="131"/>
            <x v="132"/>
            <x v="156"/>
            <x v="158"/>
            <x v="159"/>
            <x v="162"/>
          </reference>
        </references>
      </pivotArea>
    </format>
    <format dxfId="1581">
      <pivotArea dataOnly="0" labelOnly="1" fieldPosition="0">
        <references count="1">
          <reference field="0" count="29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6"/>
            <x v="37"/>
            <x v="38"/>
            <x v="40"/>
            <x v="42"/>
            <x v="43"/>
          </reference>
        </references>
      </pivotArea>
    </format>
    <format dxfId="1580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579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578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77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576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575">
      <pivotArea dataOnly="0" labelOnly="1" fieldPosition="0">
        <references count="1">
          <reference field="0" count="5">
            <x v="44"/>
            <x v="45"/>
            <x v="46"/>
            <x v="47"/>
            <x v="48"/>
          </reference>
        </references>
      </pivotArea>
    </format>
    <format dxfId="1574">
      <pivotArea dataOnly="0" labelOnly="1" fieldPosition="0">
        <references count="1">
          <reference field="0" count="2">
            <x v="49"/>
            <x v="5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1" dataCaption="Values" updatedVersion="5" minRefreshableVersion="3" showCalcMbrs="0" useAutoFormatting="1" rowGrandTotals="0" itemPrintTitles="1" createdVersion="3" indent="0" outline="1" outlineData="1" multipleFieldFilters="0">
  <location ref="C4:E6" firstHeaderRow="1" firstDataRow="2" firstDataCol="1" rowPageCount="1" colPageCount="1"/>
  <pivotFields count="9">
    <pivotField axis="axisCol" showAll="0">
      <items count="208">
        <item m="1" x="183"/>
        <item m="1" x="151"/>
        <item m="1" x="190"/>
        <item x="55"/>
        <item m="1" x="157"/>
        <item m="1" x="176"/>
        <item m="1" x="68"/>
        <item m="1" x="67"/>
        <item m="1" x="79"/>
        <item m="1" x="150"/>
        <item m="1" x="81"/>
        <item m="1" x="104"/>
        <item m="1" x="61"/>
        <item m="1" x="169"/>
        <item m="1" x="134"/>
        <item m="1" x="63"/>
        <item m="1" x="130"/>
        <item m="1" x="191"/>
        <item m="1" x="82"/>
        <item m="1" x="125"/>
        <item m="1" x="110"/>
        <item m="1" x="60"/>
        <item m="1" x="111"/>
        <item m="1" x="155"/>
        <item m="1" x="180"/>
        <item m="1" x="174"/>
        <item m="1" x="98"/>
        <item m="1" x="181"/>
        <item m="1" x="200"/>
        <item m="1" x="142"/>
        <item m="1" x="202"/>
        <item m="1" x="199"/>
        <item m="1" x="124"/>
        <item m="1" x="186"/>
        <item m="1" x="162"/>
        <item m="1" x="126"/>
        <item m="1" x="93"/>
        <item m="1" x="100"/>
        <item m="1" x="135"/>
        <item m="1" x="89"/>
        <item m="1" x="128"/>
        <item m="1" x="160"/>
        <item m="1" x="83"/>
        <item m="1" x="144"/>
        <item m="1" x="164"/>
        <item m="1" x="159"/>
        <item m="1" x="188"/>
        <item m="1" x="119"/>
        <item m="1" x="103"/>
        <item m="1" x="76"/>
        <item m="1" x="62"/>
        <item m="1" x="118"/>
        <item m="1" x="114"/>
        <item m="1" x="204"/>
        <item m="1" x="116"/>
        <item m="1" x="120"/>
        <item m="1" x="189"/>
        <item m="1" x="59"/>
        <item m="1" x="85"/>
        <item m="1" x="198"/>
        <item m="1" x="108"/>
        <item m="1" x="101"/>
        <item m="1" x="121"/>
        <item m="1" x="178"/>
        <item m="1" x="201"/>
        <item m="1" x="197"/>
        <item m="1" x="143"/>
        <item m="1" x="136"/>
        <item m="1" x="90"/>
        <item m="1" x="92"/>
        <item m="1" x="86"/>
        <item m="1" x="80"/>
        <item m="1" x="163"/>
        <item m="1" x="170"/>
        <item m="1" x="78"/>
        <item m="1" x="123"/>
        <item m="1" x="138"/>
        <item m="1" x="196"/>
        <item m="1" x="87"/>
        <item m="1" x="156"/>
        <item m="1" x="64"/>
        <item m="1" x="117"/>
        <item m="1" x="129"/>
        <item m="1" x="165"/>
        <item m="1" x="153"/>
        <item m="1" x="149"/>
        <item m="1" x="105"/>
        <item m="1" x="69"/>
        <item m="1" x="137"/>
        <item m="1" x="58"/>
        <item m="1" x="115"/>
        <item m="1" x="147"/>
        <item m="1" x="109"/>
        <item m="1" x="167"/>
        <item m="1" x="73"/>
        <item m="1" x="71"/>
        <item m="1" x="75"/>
        <item m="1" x="171"/>
        <item m="1" x="65"/>
        <item m="1" x="107"/>
        <item m="1" x="168"/>
        <item m="1" x="140"/>
        <item m="1" x="158"/>
        <item m="1" x="145"/>
        <item m="1" x="133"/>
        <item m="1" x="179"/>
        <item m="1" x="99"/>
        <item m="1" x="57"/>
        <item m="1" x="70"/>
        <item m="1" x="127"/>
        <item m="1" x="175"/>
        <item m="1" x="84"/>
        <item m="1" x="194"/>
        <item m="1" x="193"/>
        <item m="1" x="185"/>
        <item m="1" x="113"/>
        <item m="1" x="182"/>
        <item m="1" x="161"/>
        <item m="1" x="195"/>
        <item m="1" x="74"/>
        <item m="1" x="72"/>
        <item m="1" x="95"/>
        <item m="1" x="177"/>
        <item m="1" x="77"/>
        <item m="1" x="97"/>
        <item m="1" x="184"/>
        <item m="1" x="154"/>
        <item m="1" x="203"/>
        <item m="1" x="146"/>
        <item m="1" x="66"/>
        <item m="1" x="152"/>
        <item m="1" x="166"/>
        <item m="1" x="96"/>
        <item m="1" x="56"/>
        <item m="1" x="132"/>
        <item m="1" x="112"/>
        <item m="1" x="141"/>
        <item m="1" x="187"/>
        <item m="1" x="102"/>
        <item m="1" x="122"/>
        <item m="1" x="94"/>
        <item m="1" x="106"/>
        <item m="1" x="173"/>
        <item m="1" x="91"/>
        <item m="1" x="205"/>
        <item m="1" x="131"/>
        <item m="1" x="88"/>
        <item m="1" x="139"/>
        <item m="1" x="148"/>
        <item m="1" x="172"/>
        <item m="1" x="206"/>
        <item m="1" x="1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showAll="0"/>
    <pivotField axis="axisPage" showAll="0">
      <items count="20">
        <item x="4"/>
        <item x="8"/>
        <item x="5"/>
        <item x="7"/>
        <item x="6"/>
        <item x="10"/>
        <item x="2"/>
        <item x="1"/>
        <item x="0"/>
        <item x="3"/>
        <item x="9"/>
        <item x="16"/>
        <item m="1" x="17"/>
        <item x="15"/>
        <item x="13"/>
        <item x="11"/>
        <item x="12"/>
        <item x="14"/>
        <item m="1" x="18"/>
        <item t="default"/>
      </items>
    </pivotField>
    <pivotField dataField="1" numFmtId="165" showAll="0"/>
    <pivotField numFmtId="164" showAll="0"/>
    <pivotField axis="axisRow" showAll="0" sortType="descending">
      <items count="748">
        <item x="367"/>
        <item m="1" x="651"/>
        <item m="1" x="548"/>
        <item m="1" x="564"/>
        <item x="16"/>
        <item x="345"/>
        <item x="352"/>
        <item m="1" x="416"/>
        <item m="1" x="373"/>
        <item x="204"/>
        <item x="229"/>
        <item x="111"/>
        <item x="283"/>
        <item m="1" x="700"/>
        <item x="65"/>
        <item x="353"/>
        <item m="1" x="509"/>
        <item x="8"/>
        <item x="140"/>
        <item m="1" x="383"/>
        <item m="1" x="580"/>
        <item x="1"/>
        <item m="1" x="520"/>
        <item m="1" x="518"/>
        <item x="70"/>
        <item x="77"/>
        <item x="291"/>
        <item m="1" x="395"/>
        <item m="1" x="576"/>
        <item x="226"/>
        <item m="1" x="640"/>
        <item m="1" x="739"/>
        <item m="1" x="573"/>
        <item x="355"/>
        <item m="1" x="586"/>
        <item x="313"/>
        <item m="1" x="676"/>
        <item m="1" x="631"/>
        <item m="1" x="658"/>
        <item m="1" x="453"/>
        <item x="258"/>
        <item x="259"/>
        <item x="158"/>
        <item x="161"/>
        <item m="1" x="479"/>
        <item x="75"/>
        <item m="1" x="425"/>
        <item x="66"/>
        <item m="1" x="692"/>
        <item x="112"/>
        <item x="263"/>
        <item m="1" x="539"/>
        <item x="194"/>
        <item x="193"/>
        <item m="1" x="685"/>
        <item x="339"/>
        <item x="3"/>
        <item x="72"/>
        <item x="10"/>
        <item m="1" x="378"/>
        <item m="1" x="599"/>
        <item m="1" x="577"/>
        <item m="1" x="729"/>
        <item m="1" x="481"/>
        <item x="308"/>
        <item x="4"/>
        <item x="36"/>
        <item x="318"/>
        <item m="1" x="433"/>
        <item m="1" x="547"/>
        <item m="1" x="549"/>
        <item m="1" x="608"/>
        <item x="219"/>
        <item m="1" x="467"/>
        <item m="1" x="478"/>
        <item m="1" x="374"/>
        <item m="1" x="505"/>
        <item m="1" x="437"/>
        <item x="139"/>
        <item x="267"/>
        <item m="1" x="493"/>
        <item x="307"/>
        <item x="159"/>
        <item m="1" x="503"/>
        <item m="1" x="414"/>
        <item x="366"/>
        <item m="1" x="674"/>
        <item m="1" x="565"/>
        <item m="1" x="707"/>
        <item m="1" x="672"/>
        <item m="1" x="532"/>
        <item x="286"/>
        <item x="124"/>
        <item m="1" x="482"/>
        <item m="1" x="736"/>
        <item m="1" x="721"/>
        <item m="1" x="696"/>
        <item m="1" x="556"/>
        <item m="1" x="740"/>
        <item x="358"/>
        <item m="1" x="704"/>
        <item x="116"/>
        <item x="230"/>
        <item m="1" x="655"/>
        <item x="35"/>
        <item x="79"/>
        <item m="1" x="419"/>
        <item m="1" x="598"/>
        <item m="1" x="719"/>
        <item m="1" x="617"/>
        <item m="1" x="420"/>
        <item m="1" x="656"/>
        <item x="74"/>
        <item m="1" x="456"/>
        <item m="1" x="652"/>
        <item m="1" x="709"/>
        <item m="1" x="689"/>
        <item m="1" x="512"/>
        <item x="201"/>
        <item m="1" x="623"/>
        <item m="1" x="398"/>
        <item m="1" x="485"/>
        <item x="312"/>
        <item m="1" x="737"/>
        <item x="69"/>
        <item m="1" x="382"/>
        <item m="1" x="495"/>
        <item m="1" x="510"/>
        <item m="1" x="469"/>
        <item m="1" x="460"/>
        <item m="1" x="470"/>
        <item m="1" x="654"/>
        <item m="1" x="404"/>
        <item m="1" x="458"/>
        <item m="1" x="630"/>
        <item x="64"/>
        <item x="299"/>
        <item m="1" x="390"/>
        <item m="1" x="530"/>
        <item m="1" x="500"/>
        <item m="1" x="524"/>
        <item m="1" x="609"/>
        <item x="351"/>
        <item m="1" x="684"/>
        <item m="1" x="592"/>
        <item x="338"/>
        <item m="1" x="703"/>
        <item x="151"/>
        <item m="1" x="516"/>
        <item m="1" x="578"/>
        <item m="1" x="439"/>
        <item m="1" x="682"/>
        <item m="1" x="405"/>
        <item m="1" x="638"/>
        <item m="1" x="677"/>
        <item m="1" x="375"/>
        <item m="1" x="616"/>
        <item m="1" x="440"/>
        <item x="287"/>
        <item m="1" x="537"/>
        <item x="336"/>
        <item m="1" x="746"/>
        <item m="1" x="711"/>
        <item m="1" x="525"/>
        <item m="1" x="527"/>
        <item m="1" x="712"/>
        <item m="1" x="595"/>
        <item m="1" x="483"/>
        <item m="1" x="407"/>
        <item x="225"/>
        <item m="1" x="511"/>
        <item x="266"/>
        <item m="1" x="602"/>
        <item x="205"/>
        <item x="197"/>
        <item x="150"/>
        <item m="1" x="589"/>
        <item m="1" x="477"/>
        <item x="122"/>
        <item m="1" x="686"/>
        <item m="1" x="588"/>
        <item m="1" x="488"/>
        <item x="189"/>
        <item m="1" x="735"/>
        <item x="37"/>
        <item m="1" x="563"/>
        <item m="1" x="687"/>
        <item m="1" x="557"/>
        <item m="1" x="393"/>
        <item m="1" x="455"/>
        <item m="1" x="581"/>
        <item m="1" x="545"/>
        <item m="1" x="552"/>
        <item x="220"/>
        <item m="1" x="605"/>
        <item m="1" x="540"/>
        <item m="1" x="699"/>
        <item x="106"/>
        <item m="1" x="528"/>
        <item m="1" x="379"/>
        <item m="1" x="618"/>
        <item m="1" x="734"/>
        <item x="54"/>
        <item m="1" x="538"/>
        <item x="354"/>
        <item m="1" x="629"/>
        <item m="1" x="642"/>
        <item m="1" x="671"/>
        <item m="1" x="533"/>
        <item x="76"/>
        <item m="1" x="431"/>
        <item x="242"/>
        <item x="222"/>
        <item m="1" x="554"/>
        <item x="243"/>
        <item m="1" x="432"/>
        <item m="1" x="410"/>
        <item x="314"/>
        <item m="1" x="529"/>
        <item x="332"/>
        <item m="1" x="380"/>
        <item m="1" x="386"/>
        <item m="1" x="713"/>
        <item m="1" x="501"/>
        <item m="1" x="555"/>
        <item x="223"/>
        <item x="172"/>
        <item m="1" x="680"/>
        <item m="1" x="384"/>
        <item x="125"/>
        <item x="218"/>
        <item m="1" x="448"/>
        <item x="168"/>
        <item m="1" x="597"/>
        <item x="227"/>
        <item m="1" x="551"/>
        <item m="1" x="507"/>
        <item m="1" x="553"/>
        <item m="1" x="701"/>
        <item x="110"/>
        <item m="1" x="575"/>
        <item m="1" x="519"/>
        <item m="1" x="369"/>
        <item m="1" x="376"/>
        <item m="1" x="570"/>
        <item m="1" x="610"/>
        <item m="1" x="574"/>
        <item m="1" x="738"/>
        <item m="1" x="627"/>
        <item m="1" x="669"/>
        <item x="206"/>
        <item m="1" x="498"/>
        <item m="1" x="723"/>
        <item x="238"/>
        <item m="1" x="436"/>
        <item x="327"/>
        <item m="1" x="377"/>
        <item x="121"/>
        <item x="39"/>
        <item m="1" x="662"/>
        <item x="199"/>
        <item m="1" x="544"/>
        <item m="1" x="607"/>
        <item m="1" x="601"/>
        <item x="15"/>
        <item x="9"/>
        <item m="1" x="372"/>
        <item m="1" x="611"/>
        <item m="1" x="543"/>
        <item x="160"/>
        <item m="1" x="571"/>
        <item x="260"/>
        <item x="292"/>
        <item m="1" x="513"/>
        <item m="1" x="494"/>
        <item m="1" x="558"/>
        <item m="1" x="637"/>
        <item x="356"/>
        <item m="1" x="504"/>
        <item m="1" x="612"/>
        <item m="1" x="370"/>
        <item m="1" x="388"/>
        <item m="1" x="579"/>
        <item m="1" x="666"/>
        <item m="1" x="590"/>
        <item m="1" x="743"/>
        <item m="1" x="486"/>
        <item x="217"/>
        <item m="1" x="417"/>
        <item m="1" x="421"/>
        <item m="1" x="663"/>
        <item m="1" x="514"/>
        <item m="1" x="412"/>
        <item m="1" x="591"/>
        <item m="1" x="622"/>
        <item m="1" x="741"/>
        <item x="301"/>
        <item x="176"/>
        <item m="1" x="442"/>
        <item m="1" x="438"/>
        <item x="191"/>
        <item m="1" x="665"/>
        <item m="1" x="624"/>
        <item m="1" x="475"/>
        <item m="1" x="408"/>
        <item m="1" x="541"/>
        <item x="95"/>
        <item m="1" x="678"/>
        <item m="1" x="615"/>
        <item x="28"/>
        <item m="1" x="465"/>
        <item m="1" x="596"/>
        <item m="1" x="506"/>
        <item m="1" x="600"/>
        <item x="97"/>
        <item x="321"/>
        <item x="290"/>
        <item m="1" x="508"/>
        <item m="1" x="464"/>
        <item x="207"/>
        <item m="1" x="718"/>
        <item m="1" x="593"/>
        <item m="1" x="587"/>
        <item x="329"/>
        <item x="104"/>
        <item m="1" x="487"/>
        <item x="224"/>
        <item m="1" x="517"/>
        <item x="73"/>
        <item m="1" x="646"/>
        <item m="1" x="562"/>
        <item m="1" x="644"/>
        <item m="1" x="584"/>
        <item x="310"/>
        <item x="192"/>
        <item m="1" x="451"/>
        <item m="1" x="726"/>
        <item m="1" x="452"/>
        <item m="1" x="603"/>
        <item x="360"/>
        <item x="361"/>
        <item x="212"/>
        <item x="315"/>
        <item m="1" x="397"/>
        <item x="94"/>
        <item x="296"/>
        <item m="1" x="531"/>
        <item m="1" x="690"/>
        <item m="1" x="717"/>
        <item x="0"/>
        <item x="2"/>
        <item x="5"/>
        <item m="1" x="716"/>
        <item m="1" x="742"/>
        <item m="1" x="720"/>
        <item x="42"/>
        <item m="1" x="619"/>
        <item m="1" x="650"/>
        <item m="1" x="604"/>
        <item m="1" x="613"/>
        <item m="1" x="710"/>
        <item x="49"/>
        <item x="11"/>
        <item m="1" x="648"/>
        <item x="152"/>
        <item m="1" x="471"/>
        <item x="51"/>
        <item x="293"/>
        <item m="1" x="413"/>
        <item m="1" x="463"/>
        <item x="78"/>
        <item x="247"/>
        <item m="1" x="447"/>
        <item m="1" x="480"/>
        <item x="114"/>
        <item m="1" x="428"/>
        <item x="41"/>
        <item m="1" x="441"/>
        <item m="1" x="606"/>
        <item x="250"/>
        <item m="1" x="526"/>
        <item x="342"/>
        <item x="359"/>
        <item x="279"/>
        <item m="1" x="445"/>
        <item m="1" x="515"/>
        <item m="1" x="566"/>
        <item m="1" x="424"/>
        <item x="6"/>
        <item x="109"/>
        <item x="148"/>
        <item m="1" x="594"/>
        <item m="1" x="461"/>
        <item x="115"/>
        <item m="1" x="497"/>
        <item x="119"/>
        <item m="1" x="728"/>
        <item x="123"/>
        <item x="324"/>
        <item m="1" x="536"/>
        <item x="143"/>
        <item m="1" x="653"/>
        <item x="17"/>
        <item m="1" x="639"/>
        <item m="1" x="730"/>
        <item x="7"/>
        <item x="34"/>
        <item m="1" x="697"/>
        <item m="1" x="667"/>
        <item m="1" x="731"/>
        <item x="40"/>
        <item x="186"/>
        <item x="166"/>
        <item m="1" x="459"/>
        <item x="171"/>
        <item m="1" x="683"/>
        <item x="108"/>
        <item x="23"/>
        <item m="1" x="462"/>
        <item x="127"/>
        <item m="1" x="392"/>
        <item x="178"/>
        <item m="1" x="371"/>
        <item m="1" x="449"/>
        <item x="82"/>
        <item m="1" x="664"/>
        <item m="1" x="694"/>
        <item x="141"/>
        <item m="1" x="626"/>
        <item m="1" x="446"/>
        <item m="1" x="628"/>
        <item m="1" x="381"/>
        <item m="1" x="724"/>
        <item m="1" x="396"/>
        <item m="1" x="635"/>
        <item x="209"/>
        <item x="183"/>
        <item x="45"/>
        <item x="184"/>
        <item x="18"/>
        <item x="211"/>
        <item m="1" x="561"/>
        <item m="1" x="649"/>
        <item x="180"/>
        <item m="1" x="411"/>
        <item m="1" x="403"/>
        <item m="1" x="681"/>
        <item m="1" x="668"/>
        <item x="188"/>
        <item m="1" x="535"/>
        <item m="1" x="423"/>
        <item x="221"/>
        <item x="142"/>
        <item m="1" x="385"/>
        <item m="1" x="693"/>
        <item x="198"/>
        <item m="1" x="409"/>
        <item m="1" x="457"/>
        <item m="1" x="394"/>
        <item m="1" x="695"/>
        <item x="12"/>
        <item m="1" x="732"/>
        <item m="1" x="725"/>
        <item m="1" x="745"/>
        <item m="1" x="641"/>
        <item m="1" x="660"/>
        <item x="333"/>
        <item m="1" x="426"/>
        <item m="1" x="492"/>
        <item x="240"/>
        <item m="1" x="714"/>
        <item m="1" x="567"/>
        <item m="1" x="399"/>
        <item m="1" x="643"/>
        <item m="1" x="715"/>
        <item m="1" x="722"/>
        <item m="1" x="727"/>
        <item m="1" x="491"/>
        <item m="1" x="733"/>
        <item m="1" x="661"/>
        <item x="231"/>
        <item m="1" x="496"/>
        <item m="1" x="415"/>
        <item m="1" x="430"/>
        <item m="1" x="434"/>
        <item m="1" x="670"/>
        <item m="1" x="688"/>
        <item m="1" x="585"/>
        <item m="1" x="659"/>
        <item x="185"/>
        <item m="1" x="583"/>
        <item m="1" x="422"/>
        <item m="1" x="625"/>
        <item x="177"/>
        <item x="103"/>
        <item m="1" x="569"/>
        <item m="1" x="568"/>
        <item m="1" x="744"/>
        <item x="295"/>
        <item m="1" x="560"/>
        <item m="1" x="546"/>
        <item x="340"/>
        <item x="285"/>
        <item x="306"/>
        <item x="14"/>
        <item m="1" x="550"/>
        <item m="1" x="466"/>
        <item m="1" x="705"/>
        <item m="1" x="490"/>
        <item x="21"/>
        <item x="149"/>
        <item m="1" x="443"/>
        <item m="1" x="636"/>
        <item m="1" x="559"/>
        <item m="1" x="657"/>
        <item m="1" x="387"/>
        <item x="30"/>
        <item m="1" x="489"/>
        <item m="1" x="391"/>
        <item x="96"/>
        <item x="251"/>
        <item x="245"/>
        <item x="190"/>
        <item x="81"/>
        <item x="129"/>
        <item x="128"/>
        <item x="272"/>
        <item m="1" x="633"/>
        <item m="1" x="534"/>
        <item m="1" x="523"/>
        <item m="1" x="418"/>
        <item m="1" x="484"/>
        <item m="1" x="444"/>
        <item m="1" x="698"/>
        <item x="144"/>
        <item m="1" x="368"/>
        <item x="147"/>
        <item m="1" x="429"/>
        <item m="1" x="435"/>
        <item m="1" x="621"/>
        <item x="311"/>
        <item x="174"/>
        <item m="1" x="675"/>
        <item m="1" x="502"/>
        <item m="1" x="402"/>
        <item m="1" x="499"/>
        <item m="1" x="582"/>
        <item m="1" x="647"/>
        <item m="1" x="706"/>
        <item m="1" x="522"/>
        <item m="1" x="401"/>
        <item x="71"/>
        <item m="1" x="542"/>
        <item m="1" x="645"/>
        <item m="1" x="389"/>
        <item x="44"/>
        <item x="98"/>
        <item x="214"/>
        <item x="146"/>
        <item x="216"/>
        <item m="1" x="572"/>
        <item x="99"/>
        <item x="80"/>
        <item x="182"/>
        <item x="282"/>
        <item m="1" x="702"/>
        <item x="154"/>
        <item x="210"/>
        <item x="357"/>
        <item m="1" x="679"/>
        <item m="1" x="614"/>
        <item x="233"/>
        <item x="85"/>
        <item x="234"/>
        <item x="236"/>
        <item m="1" x="632"/>
        <item m="1" x="634"/>
        <item m="1" x="476"/>
        <item x="63"/>
        <item m="1" x="450"/>
        <item x="88"/>
        <item x="346"/>
        <item x="239"/>
        <item x="120"/>
        <item m="1" x="474"/>
        <item x="320"/>
        <item m="1" x="691"/>
        <item m="1" x="454"/>
        <item x="270"/>
        <item x="50"/>
        <item m="1" x="427"/>
        <item m="1" x="521"/>
        <item m="1" x="673"/>
        <item x="330"/>
        <item x="328"/>
        <item m="1" x="472"/>
        <item x="343"/>
        <item m="1" x="473"/>
        <item x="335"/>
        <item x="317"/>
        <item m="1" x="406"/>
        <item m="1" x="400"/>
        <item m="1" x="620"/>
        <item x="100"/>
        <item x="113"/>
        <item x="117"/>
        <item m="1" x="708"/>
        <item x="288"/>
        <item m="1" x="468"/>
        <item x="13"/>
        <item x="19"/>
        <item x="20"/>
        <item x="22"/>
        <item x="24"/>
        <item x="25"/>
        <item x="26"/>
        <item x="32"/>
        <item x="38"/>
        <item x="43"/>
        <item x="46"/>
        <item x="47"/>
        <item x="27"/>
        <item x="53"/>
        <item x="55"/>
        <item x="56"/>
        <item x="57"/>
        <item x="58"/>
        <item x="59"/>
        <item x="33"/>
        <item x="31"/>
        <item x="29"/>
        <item x="60"/>
        <item x="61"/>
        <item x="62"/>
        <item x="67"/>
        <item x="68"/>
        <item x="83"/>
        <item x="84"/>
        <item x="86"/>
        <item x="87"/>
        <item x="89"/>
        <item x="91"/>
        <item x="92"/>
        <item x="93"/>
        <item x="101"/>
        <item x="105"/>
        <item x="118"/>
        <item x="126"/>
        <item x="130"/>
        <item x="131"/>
        <item x="132"/>
        <item x="133"/>
        <item x="134"/>
        <item x="135"/>
        <item x="136"/>
        <item x="137"/>
        <item x="138"/>
        <item x="145"/>
        <item x="162"/>
        <item x="153"/>
        <item x="163"/>
        <item x="164"/>
        <item x="155"/>
        <item x="157"/>
        <item x="156"/>
        <item x="48"/>
        <item x="167"/>
        <item x="170"/>
        <item x="173"/>
        <item x="175"/>
        <item x="179"/>
        <item x="52"/>
        <item x="187"/>
        <item x="195"/>
        <item x="196"/>
        <item x="228"/>
        <item x="232"/>
        <item x="235"/>
        <item x="237"/>
        <item x="200"/>
        <item x="202"/>
        <item x="208"/>
        <item x="215"/>
        <item x="213"/>
        <item x="203"/>
        <item x="254"/>
        <item x="255"/>
        <item x="241"/>
        <item x="244"/>
        <item x="248"/>
        <item x="249"/>
        <item x="252"/>
        <item x="253"/>
        <item x="256"/>
        <item x="257"/>
        <item x="261"/>
        <item x="165"/>
        <item x="264"/>
        <item x="265"/>
        <item x="268"/>
        <item x="269"/>
        <item x="271"/>
        <item x="102"/>
        <item x="273"/>
        <item x="274"/>
        <item x="275"/>
        <item x="276"/>
        <item x="277"/>
        <item x="278"/>
        <item x="284"/>
        <item x="289"/>
        <item x="300"/>
        <item x="281"/>
        <item x="294"/>
        <item x="297"/>
        <item x="246"/>
        <item x="298"/>
        <item x="302"/>
        <item x="303"/>
        <item x="304"/>
        <item x="305"/>
        <item x="262"/>
        <item x="280"/>
        <item x="309"/>
        <item x="169"/>
        <item x="90"/>
        <item x="316"/>
        <item x="319"/>
        <item x="322"/>
        <item x="181"/>
        <item x="323"/>
        <item x="325"/>
        <item x="334"/>
        <item x="326"/>
        <item x="331"/>
        <item x="337"/>
        <item x="107"/>
        <item x="341"/>
        <item x="344"/>
        <item x="347"/>
        <item x="348"/>
        <item x="349"/>
        <item x="350"/>
        <item x="362"/>
        <item x="363"/>
        <item x="364"/>
        <item x="3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7"/>
  </rowFields>
  <rowItems count="1">
    <i>
      <x/>
    </i>
  </rowItems>
  <colFields count="1">
    <field x="0"/>
  </colFields>
  <colItems count="2">
    <i>
      <x v="3"/>
    </i>
    <i t="grand">
      <x/>
    </i>
  </colItems>
  <pageFields count="1">
    <pageField fld="4" item="11" hier="-1"/>
  </pageFields>
  <dataFields count="1">
    <dataField name="Sum of NEFA_Points" fld="5" baseField="0" baseItem="0"/>
  </dataFields>
  <formats count="24">
    <format dxfId="1573">
      <pivotArea collapsedLevelsAreSubtotals="1" fieldPosition="0">
        <references count="1">
          <reference field="7" count="0"/>
        </references>
      </pivotArea>
    </format>
    <format dxfId="1572">
      <pivotArea field="7" type="button" dataOnly="0" labelOnly="1" outline="0" axis="axisRow" fieldPosition="0"/>
    </format>
    <format dxfId="1571">
      <pivotArea dataOnly="0" labelOnly="1" fieldPosition="0">
        <references count="1">
          <reference field="0" count="0"/>
        </references>
      </pivotArea>
    </format>
    <format dxfId="1570">
      <pivotArea dataOnly="0" labelOnly="1" grandCol="1" outline="0" fieldPosition="0"/>
    </format>
    <format dxfId="1569">
      <pivotArea collapsedLevelsAreSubtotals="1" fieldPosition="0">
        <references count="1">
          <reference field="7" count="0"/>
        </references>
      </pivotArea>
    </format>
    <format dxfId="1568">
      <pivotArea dataOnly="0" grandCol="1" outline="0" fieldPosition="0"/>
    </format>
    <format dxfId="1567">
      <pivotArea type="all" dataOnly="0" outline="0" fieldPosition="0"/>
    </format>
    <format dxfId="1566">
      <pivotArea outline="0" collapsedLevelsAreSubtotals="1" fieldPosition="0">
        <references count="1">
          <reference field="0" count="2" selected="0">
            <x v="1"/>
            <x v="4"/>
          </reference>
        </references>
      </pivotArea>
    </format>
    <format dxfId="1565">
      <pivotArea dataOnly="0" labelOnly="1" fieldPosition="0">
        <references count="1">
          <reference field="7" count="0"/>
        </references>
      </pivotArea>
    </format>
    <format dxfId="1564">
      <pivotArea dataOnly="0" labelOnly="1" fieldPosition="0">
        <references count="1">
          <reference field="7" count="0"/>
        </references>
      </pivotArea>
    </format>
    <format dxfId="1563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62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61">
      <pivotArea dataOnly="0" labelOnly="1" fieldPosition="0">
        <references count="1">
          <reference field="7" count="5">
            <x v="109"/>
            <x v="113"/>
            <x v="119"/>
            <x v="126"/>
            <x v="133"/>
          </reference>
        </references>
      </pivotArea>
    </format>
    <format dxfId="1560">
      <pivotArea dataOnly="0" labelOnly="1" fieldPosition="0">
        <references count="1">
          <reference field="7" count="1">
            <x v="134"/>
          </reference>
        </references>
      </pivotArea>
    </format>
    <format dxfId="1559">
      <pivotArea dataOnly="0" labelOnly="1" fieldPosition="0">
        <references count="1">
          <reference field="7" count="8">
            <x v="0"/>
            <x v="109"/>
            <x v="113"/>
            <x v="119"/>
            <x v="126"/>
            <x v="133"/>
            <x v="134"/>
            <x v="161"/>
          </reference>
        </references>
      </pivotArea>
    </format>
    <format dxfId="1558">
      <pivotArea dataOnly="0" labelOnly="1" fieldPosition="0">
        <references count="1">
          <reference field="7" count="8">
            <x v="0"/>
            <x v="109"/>
            <x v="113"/>
            <x v="119"/>
            <x v="126"/>
            <x v="133"/>
            <x v="134"/>
            <x v="161"/>
          </reference>
        </references>
      </pivotArea>
    </format>
    <format dxfId="1557">
      <pivotArea dataOnly="0" labelOnly="1" fieldPosition="0">
        <references count="1">
          <reference field="0" count="29">
            <x v="0"/>
            <x v="1"/>
            <x v="2"/>
            <x v="4"/>
            <x v="5"/>
            <x v="9"/>
            <x v="12"/>
            <x v="13"/>
            <x v="14"/>
            <x v="15"/>
            <x v="16"/>
            <x v="19"/>
            <x v="20"/>
            <x v="21"/>
            <x v="22"/>
            <x v="23"/>
            <x v="26"/>
            <x v="27"/>
            <x v="29"/>
            <x v="30"/>
            <x v="33"/>
            <x v="34"/>
            <x v="35"/>
            <x v="36"/>
            <x v="37"/>
            <x v="38"/>
            <x v="40"/>
            <x v="42"/>
            <x v="43"/>
          </reference>
        </references>
      </pivotArea>
    </format>
    <format dxfId="1556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555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554">
      <pivotArea dataOnly="0" labelOnly="1" fieldPosition="0">
        <references count="1">
          <reference field="0" count="4">
            <x v="0"/>
            <x v="1"/>
            <x v="2"/>
            <x v="4"/>
          </reference>
        </references>
      </pivotArea>
    </format>
    <format dxfId="1553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552">
      <pivotArea dataOnly="0" labelOnly="1" fieldPosition="0">
        <references count="1">
          <reference field="0" count="29">
            <x v="0"/>
            <x v="1"/>
            <x v="2"/>
            <x v="4"/>
            <x v="10"/>
            <x v="11"/>
            <x v="12"/>
            <x v="13"/>
            <x v="14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9"/>
            <x v="40"/>
            <x v="41"/>
            <x v="42"/>
          </reference>
        </references>
      </pivotArea>
    </format>
    <format dxfId="1551">
      <pivotArea dataOnly="0" labelOnly="1" fieldPosition="0">
        <references count="1">
          <reference field="0" count="5">
            <x v="44"/>
            <x v="45"/>
            <x v="46"/>
            <x v="47"/>
            <x v="48"/>
          </reference>
        </references>
      </pivotArea>
    </format>
    <format dxfId="1550">
      <pivotArea dataOnly="0" labelOnly="1" fieldPosition="0">
        <references count="1">
          <reference field="0" count="2">
            <x v="49"/>
            <x v="5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NEFA.accdb" connectionId="1" autoFormatId="16" applyNumberFormats="0" applyBorderFormats="0" applyFontFormats="0" applyPatternFormats="0" applyAlignmentFormats="0" applyWidthHeightFormats="0">
  <queryTableRefresh nextId="10">
    <queryTableFields count="9">
      <queryTableField id="1" name="EventName" tableColumnId="1"/>
      <queryTableField id="2" name="Division" tableColumnId="2"/>
      <queryTableField id="3" name="Place" tableColumnId="3"/>
      <queryTableField id="4" name="DivID" tableColumnId="4"/>
      <queryTableField id="5" name="Description" tableColumnId="5"/>
      <queryTableField id="6" name="NEFA_Points" tableColumnId="6"/>
      <queryTableField id="7" name="EventDate" tableColumnId="7"/>
      <queryTableField id="8" name="Player" tableColumnId="8"/>
      <queryTableField id="9" name="NEFA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NEFA.accdb" displayName="Table_NEFA.accdb" ref="A1:I2435" tableType="queryTable" totalsRowShown="0">
  <autoFilter ref="A1:I2435"/>
  <sortState ref="A2:I2435">
    <sortCondition ref="A1:A2200"/>
  </sortState>
  <tableColumns count="9">
    <tableColumn id="1" uniqueName="1" name="EventName" queryTableFieldId="1"/>
    <tableColumn id="2" uniqueName="2" name="Division" queryTableFieldId="2"/>
    <tableColumn id="3" uniqueName="3" name="Place" queryTableFieldId="3"/>
    <tableColumn id="4" uniqueName="4" name="DivID" queryTableFieldId="4"/>
    <tableColumn id="5" uniqueName="5" name="Description" queryTableFieldId="5"/>
    <tableColumn id="6" uniqueName="6" name="NEFA_Points" queryTableFieldId="6" dataDxfId="1360"/>
    <tableColumn id="7" uniqueName="7" name="EventDate" queryTableFieldId="7" dataDxfId="1359"/>
    <tableColumn id="8" uniqueName="8" name="Player" queryTableFieldId="8"/>
    <tableColumn id="9" uniqueName="9" name="NEFA" queryTableFieldId="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Relationship Id="rId4" Type="http://schemas.openxmlformats.org/officeDocument/2006/relationships/ctrlProp" Target="../ctrlProps/ctrlProp1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435"/>
  <sheetViews>
    <sheetView topLeftCell="A2306" workbookViewId="0">
      <selection activeCell="E2305" sqref="E2305"/>
    </sheetView>
  </sheetViews>
  <sheetFormatPr defaultRowHeight="15" x14ac:dyDescent="0.25"/>
  <cols>
    <col min="1" max="1" width="25.85546875" bestFit="1" customWidth="1"/>
    <col min="2" max="2" width="10.42578125" bestFit="1" customWidth="1"/>
    <col min="3" max="4" width="8" bestFit="1" customWidth="1"/>
    <col min="5" max="5" width="24" customWidth="1"/>
    <col min="6" max="6" width="14.5703125" style="1" bestFit="1" customWidth="1"/>
    <col min="7" max="7" width="12.42578125" bestFit="1" customWidth="1"/>
    <col min="8" max="8" width="27.28515625" bestFit="1" customWidth="1"/>
    <col min="9" max="9" width="8" bestFit="1" customWidth="1"/>
  </cols>
  <sheetData>
    <row r="1" spans="1:9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s="1" t="s">
        <v>6</v>
      </c>
      <c r="G1" t="s">
        <v>7</v>
      </c>
      <c r="H1" t="s">
        <v>0</v>
      </c>
      <c r="I1" t="s">
        <v>8</v>
      </c>
    </row>
    <row r="2" spans="1:9" x14ac:dyDescent="0.25">
      <c r="A2" t="s">
        <v>455</v>
      </c>
      <c r="B2" t="s">
        <v>43</v>
      </c>
      <c r="C2">
        <v>1</v>
      </c>
      <c r="D2">
        <v>1</v>
      </c>
      <c r="E2" t="s">
        <v>11</v>
      </c>
      <c r="G2" s="16">
        <v>42014</v>
      </c>
      <c r="H2" t="s">
        <v>44</v>
      </c>
      <c r="I2">
        <v>0</v>
      </c>
    </row>
    <row r="3" spans="1:9" x14ac:dyDescent="0.25">
      <c r="A3" t="s">
        <v>455</v>
      </c>
      <c r="B3" t="s">
        <v>43</v>
      </c>
      <c r="C3">
        <v>1</v>
      </c>
      <c r="D3">
        <v>1</v>
      </c>
      <c r="E3" t="s">
        <v>11</v>
      </c>
      <c r="F3" s="1">
        <v>101.2</v>
      </c>
      <c r="G3" s="16">
        <v>42014</v>
      </c>
      <c r="H3" t="s">
        <v>45</v>
      </c>
      <c r="I3">
        <v>689</v>
      </c>
    </row>
    <row r="4" spans="1:9" x14ac:dyDescent="0.25">
      <c r="A4" t="s">
        <v>455</v>
      </c>
      <c r="B4" t="s">
        <v>43</v>
      </c>
      <c r="C4">
        <v>2</v>
      </c>
      <c r="D4">
        <v>1</v>
      </c>
      <c r="E4" t="s">
        <v>11</v>
      </c>
      <c r="F4" s="1">
        <v>91.666666666666671</v>
      </c>
      <c r="G4" s="16">
        <v>42014</v>
      </c>
      <c r="H4" t="s">
        <v>46</v>
      </c>
      <c r="I4">
        <v>698</v>
      </c>
    </row>
    <row r="5" spans="1:9" x14ac:dyDescent="0.25">
      <c r="A5" t="s">
        <v>455</v>
      </c>
      <c r="B5" t="s">
        <v>43</v>
      </c>
      <c r="C5">
        <v>3</v>
      </c>
      <c r="D5">
        <v>1</v>
      </c>
      <c r="E5" t="s">
        <v>11</v>
      </c>
      <c r="F5" s="1">
        <v>83.333333333333329</v>
      </c>
      <c r="G5" s="16">
        <v>42014</v>
      </c>
      <c r="H5" t="s">
        <v>116</v>
      </c>
      <c r="I5">
        <v>1086</v>
      </c>
    </row>
    <row r="6" spans="1:9" x14ac:dyDescent="0.25">
      <c r="A6" t="s">
        <v>455</v>
      </c>
      <c r="B6" t="s">
        <v>43</v>
      </c>
      <c r="C6">
        <v>4</v>
      </c>
      <c r="D6">
        <v>1</v>
      </c>
      <c r="E6" t="s">
        <v>11</v>
      </c>
      <c r="F6" s="1">
        <v>75</v>
      </c>
      <c r="G6" s="16">
        <v>42014</v>
      </c>
      <c r="H6" t="s">
        <v>47</v>
      </c>
      <c r="I6">
        <v>1160</v>
      </c>
    </row>
    <row r="7" spans="1:9" x14ac:dyDescent="0.25">
      <c r="A7" t="s">
        <v>455</v>
      </c>
      <c r="B7" t="s">
        <v>43</v>
      </c>
      <c r="C7">
        <v>6</v>
      </c>
      <c r="D7">
        <v>1</v>
      </c>
      <c r="E7" t="s">
        <v>11</v>
      </c>
      <c r="F7" s="1">
        <v>58.333333333333329</v>
      </c>
      <c r="G7" s="16">
        <v>42014</v>
      </c>
      <c r="H7" t="s">
        <v>93</v>
      </c>
      <c r="I7">
        <v>1369</v>
      </c>
    </row>
    <row r="8" spans="1:9" x14ac:dyDescent="0.25">
      <c r="A8" t="s">
        <v>455</v>
      </c>
      <c r="B8" t="s">
        <v>43</v>
      </c>
      <c r="C8">
        <v>10</v>
      </c>
      <c r="D8">
        <v>1</v>
      </c>
      <c r="E8" t="s">
        <v>11</v>
      </c>
      <c r="F8" s="1">
        <v>25</v>
      </c>
      <c r="G8" s="16">
        <v>42014</v>
      </c>
      <c r="H8" t="s">
        <v>49</v>
      </c>
      <c r="I8">
        <v>1768</v>
      </c>
    </row>
    <row r="9" spans="1:9" x14ac:dyDescent="0.25">
      <c r="A9" t="s">
        <v>455</v>
      </c>
      <c r="B9" t="s">
        <v>43</v>
      </c>
      <c r="C9">
        <v>11</v>
      </c>
      <c r="D9">
        <v>1</v>
      </c>
      <c r="E9" t="s">
        <v>11</v>
      </c>
      <c r="F9" s="1">
        <v>16.666666666666657</v>
      </c>
      <c r="G9" s="16">
        <v>42014</v>
      </c>
      <c r="H9" t="s">
        <v>99</v>
      </c>
      <c r="I9">
        <v>1676</v>
      </c>
    </row>
    <row r="10" spans="1:9" x14ac:dyDescent="0.25">
      <c r="A10" t="s">
        <v>455</v>
      </c>
      <c r="B10" t="s">
        <v>50</v>
      </c>
      <c r="C10">
        <v>1</v>
      </c>
      <c r="D10">
        <v>2</v>
      </c>
      <c r="E10" t="s">
        <v>10</v>
      </c>
      <c r="G10" s="16">
        <v>42014</v>
      </c>
      <c r="H10" t="s">
        <v>44</v>
      </c>
      <c r="I10">
        <v>0</v>
      </c>
    </row>
    <row r="11" spans="1:9" x14ac:dyDescent="0.25">
      <c r="A11" t="s">
        <v>455</v>
      </c>
      <c r="B11" t="s">
        <v>50</v>
      </c>
      <c r="C11">
        <v>1</v>
      </c>
      <c r="D11">
        <v>2</v>
      </c>
      <c r="E11" t="s">
        <v>10</v>
      </c>
      <c r="F11" s="1">
        <v>100.5</v>
      </c>
      <c r="G11" s="16">
        <v>42014</v>
      </c>
      <c r="H11" t="s">
        <v>48</v>
      </c>
      <c r="I11">
        <v>664</v>
      </c>
    </row>
    <row r="12" spans="1:9" x14ac:dyDescent="0.25">
      <c r="A12" t="s">
        <v>455</v>
      </c>
      <c r="B12" t="s">
        <v>50</v>
      </c>
      <c r="C12">
        <v>2</v>
      </c>
      <c r="D12">
        <v>2</v>
      </c>
      <c r="E12" t="s">
        <v>10</v>
      </c>
      <c r="F12" s="1">
        <v>80</v>
      </c>
      <c r="G12" s="16">
        <v>42014</v>
      </c>
      <c r="H12" t="s">
        <v>92</v>
      </c>
      <c r="I12">
        <v>849</v>
      </c>
    </row>
    <row r="13" spans="1:9" x14ac:dyDescent="0.25">
      <c r="A13" t="s">
        <v>455</v>
      </c>
      <c r="B13" t="s">
        <v>50</v>
      </c>
      <c r="C13">
        <v>2</v>
      </c>
      <c r="D13">
        <v>2</v>
      </c>
      <c r="E13" t="s">
        <v>10</v>
      </c>
      <c r="F13" s="1">
        <v>80</v>
      </c>
      <c r="G13" s="16">
        <v>42014</v>
      </c>
      <c r="H13" t="s">
        <v>51</v>
      </c>
      <c r="I13">
        <v>1112</v>
      </c>
    </row>
    <row r="14" spans="1:9" x14ac:dyDescent="0.25">
      <c r="A14" t="s">
        <v>455</v>
      </c>
      <c r="B14" t="s">
        <v>50</v>
      </c>
      <c r="C14">
        <v>4</v>
      </c>
      <c r="D14">
        <v>2</v>
      </c>
      <c r="E14" t="s">
        <v>10</v>
      </c>
      <c r="F14" s="1">
        <v>40</v>
      </c>
      <c r="G14" s="16">
        <v>42014</v>
      </c>
      <c r="H14" t="s">
        <v>94</v>
      </c>
      <c r="I14">
        <v>1689</v>
      </c>
    </row>
    <row r="15" spans="1:9" x14ac:dyDescent="0.25">
      <c r="A15" t="s">
        <v>455</v>
      </c>
      <c r="B15" t="s">
        <v>52</v>
      </c>
      <c r="C15">
        <v>1</v>
      </c>
      <c r="D15">
        <v>3</v>
      </c>
      <c r="E15" t="s">
        <v>9</v>
      </c>
      <c r="G15" s="16">
        <v>42014</v>
      </c>
      <c r="H15" t="s">
        <v>44</v>
      </c>
      <c r="I15">
        <v>0</v>
      </c>
    </row>
    <row r="16" spans="1:9" x14ac:dyDescent="0.25">
      <c r="A16" t="s">
        <v>455</v>
      </c>
      <c r="B16" t="s">
        <v>52</v>
      </c>
      <c r="C16">
        <v>1</v>
      </c>
      <c r="D16">
        <v>3</v>
      </c>
      <c r="E16" t="s">
        <v>9</v>
      </c>
      <c r="F16" s="1">
        <v>100.7</v>
      </c>
      <c r="G16" s="16">
        <v>42014</v>
      </c>
      <c r="H16" t="s">
        <v>98</v>
      </c>
      <c r="I16">
        <v>1848</v>
      </c>
    </row>
    <row r="17" spans="1:9" x14ac:dyDescent="0.25">
      <c r="A17" t="s">
        <v>455</v>
      </c>
      <c r="B17" t="s">
        <v>52</v>
      </c>
      <c r="C17">
        <v>2</v>
      </c>
      <c r="D17">
        <v>3</v>
      </c>
      <c r="E17" t="s">
        <v>9</v>
      </c>
      <c r="F17" s="1">
        <v>85.714285714285708</v>
      </c>
      <c r="G17" s="16">
        <v>42014</v>
      </c>
      <c r="H17" t="s">
        <v>100</v>
      </c>
      <c r="I17">
        <v>2011</v>
      </c>
    </row>
    <row r="18" spans="1:9" x14ac:dyDescent="0.25">
      <c r="A18" t="s">
        <v>455</v>
      </c>
      <c r="B18" t="s">
        <v>52</v>
      </c>
      <c r="C18">
        <v>4</v>
      </c>
      <c r="D18">
        <v>3</v>
      </c>
      <c r="E18" t="s">
        <v>9</v>
      </c>
      <c r="F18" s="1">
        <v>57.142857142857139</v>
      </c>
      <c r="G18" s="16">
        <v>42014</v>
      </c>
      <c r="H18" t="s">
        <v>53</v>
      </c>
      <c r="I18">
        <v>478</v>
      </c>
    </row>
    <row r="19" spans="1:9" x14ac:dyDescent="0.25">
      <c r="A19" t="s">
        <v>455</v>
      </c>
      <c r="B19" t="s">
        <v>52</v>
      </c>
      <c r="C19">
        <v>5</v>
      </c>
      <c r="D19">
        <v>3</v>
      </c>
      <c r="E19" t="s">
        <v>9</v>
      </c>
      <c r="F19" s="1">
        <v>42.857142857142854</v>
      </c>
      <c r="G19" s="16">
        <v>42014</v>
      </c>
      <c r="H19" t="s">
        <v>101</v>
      </c>
      <c r="I19">
        <v>1686</v>
      </c>
    </row>
    <row r="20" spans="1:9" x14ac:dyDescent="0.25">
      <c r="A20" t="s">
        <v>455</v>
      </c>
      <c r="B20" t="s">
        <v>52</v>
      </c>
      <c r="C20">
        <v>7</v>
      </c>
      <c r="D20">
        <v>3</v>
      </c>
      <c r="E20" t="s">
        <v>9</v>
      </c>
      <c r="F20" s="1">
        <v>14.285714285714278</v>
      </c>
      <c r="G20" s="16">
        <v>42014</v>
      </c>
      <c r="H20" t="s">
        <v>54</v>
      </c>
      <c r="I20">
        <v>4</v>
      </c>
    </row>
    <row r="21" spans="1:9" x14ac:dyDescent="0.25">
      <c r="A21" t="s">
        <v>455</v>
      </c>
      <c r="B21" t="s">
        <v>55</v>
      </c>
      <c r="C21">
        <v>1</v>
      </c>
      <c r="D21">
        <v>6</v>
      </c>
      <c r="E21" t="s">
        <v>56</v>
      </c>
      <c r="G21" s="16">
        <v>42014</v>
      </c>
      <c r="H21" t="s">
        <v>44</v>
      </c>
      <c r="I21">
        <v>0</v>
      </c>
    </row>
    <row r="22" spans="1:9" x14ac:dyDescent="0.25">
      <c r="A22" t="s">
        <v>455</v>
      </c>
      <c r="B22" t="s">
        <v>57</v>
      </c>
      <c r="C22">
        <v>1</v>
      </c>
      <c r="D22">
        <v>10</v>
      </c>
      <c r="E22" t="s">
        <v>58</v>
      </c>
      <c r="G22" s="16">
        <v>42014</v>
      </c>
      <c r="H22" t="s">
        <v>44</v>
      </c>
      <c r="I22">
        <v>0</v>
      </c>
    </row>
    <row r="23" spans="1:9" x14ac:dyDescent="0.25">
      <c r="A23" t="s">
        <v>455</v>
      </c>
      <c r="B23" t="s">
        <v>57</v>
      </c>
      <c r="C23">
        <v>1</v>
      </c>
      <c r="D23">
        <v>10</v>
      </c>
      <c r="E23" t="s">
        <v>58</v>
      </c>
      <c r="F23" s="1">
        <v>101.6</v>
      </c>
      <c r="G23" s="16">
        <v>42014</v>
      </c>
      <c r="H23" t="s">
        <v>59</v>
      </c>
      <c r="I23">
        <v>1779</v>
      </c>
    </row>
    <row r="24" spans="1:9" x14ac:dyDescent="0.25">
      <c r="A24" t="s">
        <v>455</v>
      </c>
      <c r="B24" t="s">
        <v>57</v>
      </c>
      <c r="C24">
        <v>3</v>
      </c>
      <c r="D24">
        <v>10</v>
      </c>
      <c r="E24" t="s">
        <v>58</v>
      </c>
      <c r="F24" s="1">
        <v>87.5</v>
      </c>
      <c r="G24" s="16">
        <v>42014</v>
      </c>
      <c r="H24" t="s">
        <v>63</v>
      </c>
      <c r="I24">
        <v>1814</v>
      </c>
    </row>
    <row r="25" spans="1:9" x14ac:dyDescent="0.25">
      <c r="A25" t="s">
        <v>455</v>
      </c>
      <c r="B25" t="s">
        <v>57</v>
      </c>
      <c r="C25">
        <v>4</v>
      </c>
      <c r="D25">
        <v>10</v>
      </c>
      <c r="E25" t="s">
        <v>58</v>
      </c>
      <c r="F25" s="1">
        <v>81.25</v>
      </c>
      <c r="G25" s="16">
        <v>42014</v>
      </c>
      <c r="H25" t="s">
        <v>102</v>
      </c>
      <c r="I25">
        <v>2004</v>
      </c>
    </row>
    <row r="26" spans="1:9" x14ac:dyDescent="0.25">
      <c r="A26" t="s">
        <v>455</v>
      </c>
      <c r="B26" t="s">
        <v>57</v>
      </c>
      <c r="C26">
        <v>4</v>
      </c>
      <c r="D26">
        <v>10</v>
      </c>
      <c r="E26" t="s">
        <v>58</v>
      </c>
      <c r="F26" s="1">
        <v>81.25</v>
      </c>
      <c r="G26" s="16">
        <v>42014</v>
      </c>
      <c r="H26" t="s">
        <v>103</v>
      </c>
      <c r="I26">
        <v>2025</v>
      </c>
    </row>
    <row r="27" spans="1:9" x14ac:dyDescent="0.25">
      <c r="A27" t="s">
        <v>455</v>
      </c>
      <c r="B27" t="s">
        <v>57</v>
      </c>
      <c r="C27">
        <v>11</v>
      </c>
      <c r="D27">
        <v>10</v>
      </c>
      <c r="E27" t="s">
        <v>58</v>
      </c>
      <c r="F27" s="1">
        <v>37.5</v>
      </c>
      <c r="G27" s="16">
        <v>42014</v>
      </c>
      <c r="H27" t="s">
        <v>89</v>
      </c>
      <c r="I27">
        <v>1938</v>
      </c>
    </row>
    <row r="28" spans="1:9" x14ac:dyDescent="0.25">
      <c r="A28" t="s">
        <v>455</v>
      </c>
      <c r="B28" t="s">
        <v>57</v>
      </c>
      <c r="C28">
        <v>12</v>
      </c>
      <c r="D28">
        <v>10</v>
      </c>
      <c r="E28" t="s">
        <v>58</v>
      </c>
      <c r="F28" s="1">
        <v>31.25</v>
      </c>
      <c r="G28" s="16">
        <v>42014</v>
      </c>
      <c r="H28" t="s">
        <v>104</v>
      </c>
      <c r="I28">
        <v>1651</v>
      </c>
    </row>
    <row r="29" spans="1:9" x14ac:dyDescent="0.25">
      <c r="A29" t="s">
        <v>455</v>
      </c>
      <c r="B29" t="s">
        <v>57</v>
      </c>
      <c r="C29">
        <v>13</v>
      </c>
      <c r="D29">
        <v>10</v>
      </c>
      <c r="E29" t="s">
        <v>58</v>
      </c>
      <c r="F29" s="1">
        <v>25</v>
      </c>
      <c r="G29" s="16">
        <v>42014</v>
      </c>
      <c r="H29" t="s">
        <v>90</v>
      </c>
      <c r="I29">
        <v>1823</v>
      </c>
    </row>
    <row r="30" spans="1:9" x14ac:dyDescent="0.25">
      <c r="A30" t="s">
        <v>455</v>
      </c>
      <c r="B30" t="s">
        <v>57</v>
      </c>
      <c r="C30">
        <v>13</v>
      </c>
      <c r="D30">
        <v>10</v>
      </c>
      <c r="E30" t="s">
        <v>58</v>
      </c>
      <c r="F30" s="1">
        <v>25</v>
      </c>
      <c r="G30" s="16">
        <v>42014</v>
      </c>
      <c r="H30" t="s">
        <v>105</v>
      </c>
      <c r="I30">
        <v>2014</v>
      </c>
    </row>
    <row r="31" spans="1:9" x14ac:dyDescent="0.25">
      <c r="A31" t="s">
        <v>455</v>
      </c>
      <c r="B31" t="s">
        <v>60</v>
      </c>
      <c r="C31">
        <v>1</v>
      </c>
      <c r="D31">
        <v>11</v>
      </c>
      <c r="E31" t="s">
        <v>61</v>
      </c>
      <c r="G31" s="16">
        <v>42014</v>
      </c>
      <c r="H31" t="s">
        <v>44</v>
      </c>
      <c r="I31">
        <v>0</v>
      </c>
    </row>
    <row r="32" spans="1:9" x14ac:dyDescent="0.25">
      <c r="A32" t="s">
        <v>455</v>
      </c>
      <c r="B32" t="s">
        <v>60</v>
      </c>
      <c r="C32">
        <v>1</v>
      </c>
      <c r="D32">
        <v>11</v>
      </c>
      <c r="E32" t="s">
        <v>61</v>
      </c>
      <c r="F32" s="1">
        <v>101.7</v>
      </c>
      <c r="G32" s="16">
        <v>42014</v>
      </c>
      <c r="H32" t="s">
        <v>106</v>
      </c>
      <c r="I32">
        <v>2020</v>
      </c>
    </row>
    <row r="33" spans="1:9" x14ac:dyDescent="0.25">
      <c r="A33" t="s">
        <v>455</v>
      </c>
      <c r="B33" t="s">
        <v>60</v>
      </c>
      <c r="C33">
        <v>3</v>
      </c>
      <c r="D33">
        <v>11</v>
      </c>
      <c r="E33" t="s">
        <v>61</v>
      </c>
      <c r="F33" s="1">
        <v>88.235294117647058</v>
      </c>
      <c r="G33" s="16">
        <v>42014</v>
      </c>
      <c r="H33" t="s">
        <v>107</v>
      </c>
      <c r="I33">
        <v>1899</v>
      </c>
    </row>
    <row r="34" spans="1:9" x14ac:dyDescent="0.25">
      <c r="A34" t="s">
        <v>455</v>
      </c>
      <c r="B34" t="s">
        <v>60</v>
      </c>
      <c r="C34">
        <v>4</v>
      </c>
      <c r="D34">
        <v>11</v>
      </c>
      <c r="E34" t="s">
        <v>61</v>
      </c>
      <c r="F34" s="1">
        <v>82.35294117647058</v>
      </c>
      <c r="G34" s="16">
        <v>42014</v>
      </c>
      <c r="H34" t="s">
        <v>129</v>
      </c>
      <c r="I34">
        <v>2027</v>
      </c>
    </row>
    <row r="35" spans="1:9" x14ac:dyDescent="0.25">
      <c r="A35" t="s">
        <v>455</v>
      </c>
      <c r="B35" t="s">
        <v>60</v>
      </c>
      <c r="C35">
        <v>5</v>
      </c>
      <c r="D35">
        <v>11</v>
      </c>
      <c r="E35" t="s">
        <v>61</v>
      </c>
      <c r="F35" s="1">
        <v>76.470588235294116</v>
      </c>
      <c r="G35" s="16">
        <v>42014</v>
      </c>
      <c r="H35" t="s">
        <v>62</v>
      </c>
      <c r="I35">
        <v>1697</v>
      </c>
    </row>
    <row r="36" spans="1:9" x14ac:dyDescent="0.25">
      <c r="A36" t="s">
        <v>455</v>
      </c>
      <c r="B36" t="s">
        <v>60</v>
      </c>
      <c r="C36">
        <v>5</v>
      </c>
      <c r="D36">
        <v>11</v>
      </c>
      <c r="E36" t="s">
        <v>61</v>
      </c>
      <c r="F36" s="1">
        <v>76.470588235294116</v>
      </c>
      <c r="G36" s="16">
        <v>42014</v>
      </c>
      <c r="H36" t="s">
        <v>143</v>
      </c>
      <c r="I36">
        <v>2083</v>
      </c>
    </row>
    <row r="37" spans="1:9" x14ac:dyDescent="0.25">
      <c r="A37" t="s">
        <v>455</v>
      </c>
      <c r="B37" t="s">
        <v>60</v>
      </c>
      <c r="C37">
        <v>9</v>
      </c>
      <c r="D37">
        <v>11</v>
      </c>
      <c r="E37" t="s">
        <v>61</v>
      </c>
      <c r="F37" s="1">
        <v>52.941176470588232</v>
      </c>
      <c r="G37" s="16">
        <v>42014</v>
      </c>
      <c r="H37" t="s">
        <v>91</v>
      </c>
      <c r="I37">
        <v>1940</v>
      </c>
    </row>
    <row r="38" spans="1:9" x14ac:dyDescent="0.25">
      <c r="A38" t="s">
        <v>455</v>
      </c>
      <c r="B38" t="s">
        <v>60</v>
      </c>
      <c r="C38">
        <v>11</v>
      </c>
      <c r="D38">
        <v>11</v>
      </c>
      <c r="E38" t="s">
        <v>61</v>
      </c>
      <c r="F38" s="1">
        <v>41.17647058823529</v>
      </c>
      <c r="G38" s="16">
        <v>42014</v>
      </c>
      <c r="H38" t="s">
        <v>142</v>
      </c>
      <c r="I38">
        <v>2078</v>
      </c>
    </row>
    <row r="39" spans="1:9" x14ac:dyDescent="0.25">
      <c r="A39" t="s">
        <v>455</v>
      </c>
      <c r="B39" t="s">
        <v>60</v>
      </c>
      <c r="C39">
        <v>13</v>
      </c>
      <c r="D39">
        <v>11</v>
      </c>
      <c r="E39" t="s">
        <v>61</v>
      </c>
      <c r="F39" s="1">
        <v>29.411764705882348</v>
      </c>
      <c r="G39" s="16">
        <v>42014</v>
      </c>
      <c r="H39" t="s">
        <v>108</v>
      </c>
      <c r="I39">
        <v>2018</v>
      </c>
    </row>
    <row r="40" spans="1:9" x14ac:dyDescent="0.25">
      <c r="A40" t="s">
        <v>455</v>
      </c>
      <c r="B40" t="s">
        <v>64</v>
      </c>
      <c r="C40">
        <v>1</v>
      </c>
      <c r="D40">
        <v>12</v>
      </c>
      <c r="E40" t="s">
        <v>65</v>
      </c>
      <c r="G40" s="16">
        <v>42014</v>
      </c>
      <c r="H40" t="s">
        <v>44</v>
      </c>
      <c r="I40">
        <v>0</v>
      </c>
    </row>
    <row r="41" spans="1:9" x14ac:dyDescent="0.25">
      <c r="A41" t="s">
        <v>455</v>
      </c>
      <c r="B41" t="s">
        <v>64</v>
      </c>
      <c r="C41">
        <v>1</v>
      </c>
      <c r="D41">
        <v>12</v>
      </c>
      <c r="E41" t="s">
        <v>65</v>
      </c>
      <c r="F41" s="1">
        <v>100.8</v>
      </c>
      <c r="G41" s="16">
        <v>42014</v>
      </c>
      <c r="H41" t="s">
        <v>141</v>
      </c>
      <c r="I41">
        <v>2035</v>
      </c>
    </row>
    <row r="42" spans="1:9" x14ac:dyDescent="0.25">
      <c r="A42" t="s">
        <v>455</v>
      </c>
      <c r="B42" t="s">
        <v>64</v>
      </c>
      <c r="C42">
        <v>6</v>
      </c>
      <c r="D42">
        <v>12</v>
      </c>
      <c r="E42" t="s">
        <v>65</v>
      </c>
      <c r="F42" s="1">
        <v>37.5</v>
      </c>
      <c r="G42" s="16">
        <v>42014</v>
      </c>
      <c r="H42" t="s">
        <v>109</v>
      </c>
      <c r="I42">
        <v>1760</v>
      </c>
    </row>
    <row r="43" spans="1:9" x14ac:dyDescent="0.25">
      <c r="A43" t="s">
        <v>455</v>
      </c>
      <c r="B43" t="s">
        <v>66</v>
      </c>
      <c r="C43">
        <v>1</v>
      </c>
      <c r="D43">
        <v>13</v>
      </c>
      <c r="E43" t="s">
        <v>67</v>
      </c>
      <c r="G43" s="16">
        <v>42014</v>
      </c>
      <c r="H43" t="s">
        <v>44</v>
      </c>
      <c r="I43">
        <v>0</v>
      </c>
    </row>
    <row r="44" spans="1:9" x14ac:dyDescent="0.25">
      <c r="A44" t="s">
        <v>455</v>
      </c>
      <c r="B44" t="s">
        <v>66</v>
      </c>
      <c r="C44">
        <v>1</v>
      </c>
      <c r="D44">
        <v>13</v>
      </c>
      <c r="E44" t="s">
        <v>67</v>
      </c>
      <c r="F44" s="1">
        <v>100.3</v>
      </c>
      <c r="G44" s="16">
        <v>42014</v>
      </c>
      <c r="H44" t="s">
        <v>69</v>
      </c>
      <c r="I44">
        <v>1527</v>
      </c>
    </row>
    <row r="45" spans="1:9" x14ac:dyDescent="0.25">
      <c r="A45" t="s">
        <v>455</v>
      </c>
      <c r="B45" t="s">
        <v>66</v>
      </c>
      <c r="C45">
        <v>2</v>
      </c>
      <c r="D45">
        <v>13</v>
      </c>
      <c r="E45" t="s">
        <v>67</v>
      </c>
      <c r="F45" s="1">
        <v>66.666666666666657</v>
      </c>
      <c r="G45" s="16">
        <v>42014</v>
      </c>
      <c r="H45" t="s">
        <v>68</v>
      </c>
      <c r="I45">
        <v>1163</v>
      </c>
    </row>
    <row r="46" spans="1:9" x14ac:dyDescent="0.25">
      <c r="A46" t="s">
        <v>455</v>
      </c>
      <c r="B46" t="s">
        <v>66</v>
      </c>
      <c r="C46">
        <v>2</v>
      </c>
      <c r="D46">
        <v>13</v>
      </c>
      <c r="E46" t="s">
        <v>67</v>
      </c>
      <c r="F46" s="1">
        <v>66.666666666666657</v>
      </c>
      <c r="G46" s="16">
        <v>42014</v>
      </c>
      <c r="H46" t="s">
        <v>110</v>
      </c>
      <c r="I46">
        <v>1417</v>
      </c>
    </row>
    <row r="47" spans="1:9" x14ac:dyDescent="0.25">
      <c r="A47" t="s">
        <v>455</v>
      </c>
      <c r="B47" t="s">
        <v>70</v>
      </c>
      <c r="C47">
        <v>1</v>
      </c>
      <c r="D47">
        <v>14</v>
      </c>
      <c r="E47" t="s">
        <v>71</v>
      </c>
      <c r="G47" s="16">
        <v>42014</v>
      </c>
      <c r="H47" t="s">
        <v>44</v>
      </c>
      <c r="I47">
        <v>0</v>
      </c>
    </row>
    <row r="48" spans="1:9" x14ac:dyDescent="0.25">
      <c r="A48" t="s">
        <v>455</v>
      </c>
      <c r="B48" t="s">
        <v>70</v>
      </c>
      <c r="C48">
        <v>3</v>
      </c>
      <c r="D48">
        <v>14</v>
      </c>
      <c r="E48" t="s">
        <v>71</v>
      </c>
      <c r="F48" s="1">
        <v>33.333333333333329</v>
      </c>
      <c r="G48" s="16">
        <v>42014</v>
      </c>
      <c r="H48" t="s">
        <v>111</v>
      </c>
      <c r="I48">
        <v>2026</v>
      </c>
    </row>
    <row r="49" spans="1:11" x14ac:dyDescent="0.25">
      <c r="A49" t="s">
        <v>455</v>
      </c>
      <c r="B49" t="s">
        <v>72</v>
      </c>
      <c r="C49">
        <v>1</v>
      </c>
      <c r="D49">
        <v>17</v>
      </c>
      <c r="E49" t="s">
        <v>73</v>
      </c>
      <c r="G49" s="16">
        <v>42014</v>
      </c>
      <c r="H49" t="s">
        <v>44</v>
      </c>
      <c r="I49">
        <v>0</v>
      </c>
    </row>
    <row r="50" spans="1:11" x14ac:dyDescent="0.25">
      <c r="A50" t="s">
        <v>455</v>
      </c>
      <c r="B50" t="s">
        <v>74</v>
      </c>
      <c r="C50">
        <v>1</v>
      </c>
      <c r="D50">
        <v>18</v>
      </c>
      <c r="E50" t="s">
        <v>75</v>
      </c>
      <c r="G50" s="16">
        <v>42014</v>
      </c>
      <c r="H50" t="s">
        <v>44</v>
      </c>
      <c r="I50">
        <v>0</v>
      </c>
    </row>
    <row r="51" spans="1:11" x14ac:dyDescent="0.25">
      <c r="A51" t="s">
        <v>455</v>
      </c>
      <c r="B51" t="s">
        <v>76</v>
      </c>
      <c r="C51">
        <v>1</v>
      </c>
      <c r="D51">
        <v>22</v>
      </c>
      <c r="E51" t="s">
        <v>77</v>
      </c>
      <c r="G51" s="16">
        <v>42014</v>
      </c>
      <c r="H51" t="s">
        <v>44</v>
      </c>
      <c r="I51">
        <v>0</v>
      </c>
      <c r="K51" t="s">
        <v>133</v>
      </c>
    </row>
    <row r="52" spans="1:11" x14ac:dyDescent="0.25">
      <c r="A52" t="s">
        <v>456</v>
      </c>
      <c r="B52" t="s">
        <v>43</v>
      </c>
      <c r="C52">
        <v>1</v>
      </c>
      <c r="D52">
        <v>1</v>
      </c>
      <c r="E52" t="s">
        <v>11</v>
      </c>
      <c r="G52" s="16">
        <v>42063</v>
      </c>
      <c r="H52" t="s">
        <v>44</v>
      </c>
      <c r="I52">
        <v>0</v>
      </c>
    </row>
    <row r="53" spans="1:11" x14ac:dyDescent="0.25">
      <c r="A53" t="s">
        <v>456</v>
      </c>
      <c r="B53" t="s">
        <v>43</v>
      </c>
      <c r="C53">
        <v>1</v>
      </c>
      <c r="D53">
        <v>1</v>
      </c>
      <c r="E53" t="s">
        <v>11</v>
      </c>
      <c r="F53" s="1">
        <v>102.2</v>
      </c>
      <c r="G53" s="16">
        <v>42063</v>
      </c>
      <c r="H53" t="s">
        <v>115</v>
      </c>
      <c r="I53">
        <v>656</v>
      </c>
    </row>
    <row r="54" spans="1:11" x14ac:dyDescent="0.25">
      <c r="A54" t="s">
        <v>456</v>
      </c>
      <c r="B54" t="s">
        <v>43</v>
      </c>
      <c r="C54">
        <v>2</v>
      </c>
      <c r="D54">
        <v>1</v>
      </c>
      <c r="E54" t="s">
        <v>11</v>
      </c>
      <c r="F54" s="1">
        <v>95.454545454545453</v>
      </c>
      <c r="G54" s="16">
        <v>42063</v>
      </c>
      <c r="H54" t="s">
        <v>116</v>
      </c>
      <c r="I54">
        <v>1086</v>
      </c>
    </row>
    <row r="55" spans="1:11" x14ac:dyDescent="0.25">
      <c r="A55" t="s">
        <v>456</v>
      </c>
      <c r="B55" t="s">
        <v>43</v>
      </c>
      <c r="C55">
        <v>5</v>
      </c>
      <c r="D55">
        <v>1</v>
      </c>
      <c r="E55" t="s">
        <v>11</v>
      </c>
      <c r="F55" s="1">
        <v>81.818181818181813</v>
      </c>
      <c r="G55" s="16">
        <v>42063</v>
      </c>
      <c r="H55" t="s">
        <v>93</v>
      </c>
      <c r="I55">
        <v>1369</v>
      </c>
    </row>
    <row r="56" spans="1:11" x14ac:dyDescent="0.25">
      <c r="A56" t="s">
        <v>456</v>
      </c>
      <c r="B56" t="s">
        <v>43</v>
      </c>
      <c r="C56">
        <v>7</v>
      </c>
      <c r="D56">
        <v>1</v>
      </c>
      <c r="E56" t="s">
        <v>11</v>
      </c>
      <c r="F56" s="1">
        <v>72.72727272727272</v>
      </c>
      <c r="G56" s="16">
        <v>42063</v>
      </c>
      <c r="H56" t="s">
        <v>117</v>
      </c>
      <c r="I56">
        <v>151</v>
      </c>
    </row>
    <row r="57" spans="1:11" x14ac:dyDescent="0.25">
      <c r="A57" t="s">
        <v>456</v>
      </c>
      <c r="B57" t="s">
        <v>43</v>
      </c>
      <c r="C57">
        <v>12</v>
      </c>
      <c r="D57">
        <v>1</v>
      </c>
      <c r="E57" t="s">
        <v>11</v>
      </c>
      <c r="F57" s="1">
        <v>49.999999999999993</v>
      </c>
      <c r="G57" s="16">
        <v>42063</v>
      </c>
      <c r="H57" t="s">
        <v>48</v>
      </c>
      <c r="I57">
        <v>664</v>
      </c>
    </row>
    <row r="58" spans="1:11" x14ac:dyDescent="0.25">
      <c r="A58" t="s">
        <v>456</v>
      </c>
      <c r="B58" t="s">
        <v>43</v>
      </c>
      <c r="C58">
        <v>12</v>
      </c>
      <c r="D58">
        <v>1</v>
      </c>
      <c r="E58" t="s">
        <v>11</v>
      </c>
      <c r="F58" s="1">
        <v>49.999999999999993</v>
      </c>
      <c r="G58" s="16">
        <v>42063</v>
      </c>
      <c r="H58" t="s">
        <v>47</v>
      </c>
      <c r="I58">
        <v>1160</v>
      </c>
    </row>
    <row r="59" spans="1:11" x14ac:dyDescent="0.25">
      <c r="A59" t="s">
        <v>456</v>
      </c>
      <c r="B59" t="s">
        <v>50</v>
      </c>
      <c r="C59">
        <v>1</v>
      </c>
      <c r="D59">
        <v>2</v>
      </c>
      <c r="E59" t="s">
        <v>10</v>
      </c>
      <c r="G59" s="16">
        <v>42063</v>
      </c>
      <c r="H59" t="s">
        <v>44</v>
      </c>
      <c r="I59">
        <v>0</v>
      </c>
    </row>
    <row r="60" spans="1:11" x14ac:dyDescent="0.25">
      <c r="A60" t="s">
        <v>456</v>
      </c>
      <c r="B60" t="s">
        <v>50</v>
      </c>
      <c r="C60">
        <v>2</v>
      </c>
      <c r="D60">
        <v>2</v>
      </c>
      <c r="E60" t="s">
        <v>10</v>
      </c>
      <c r="F60" s="1">
        <v>50</v>
      </c>
      <c r="G60" s="16">
        <v>42063</v>
      </c>
      <c r="H60" t="s">
        <v>118</v>
      </c>
      <c r="I60">
        <v>1401</v>
      </c>
    </row>
    <row r="61" spans="1:11" x14ac:dyDescent="0.25">
      <c r="A61" t="s">
        <v>456</v>
      </c>
      <c r="B61" t="s">
        <v>52</v>
      </c>
      <c r="C61">
        <v>1</v>
      </c>
      <c r="D61">
        <v>3</v>
      </c>
      <c r="E61" t="s">
        <v>9</v>
      </c>
      <c r="G61" s="16">
        <v>42063</v>
      </c>
      <c r="H61" t="s">
        <v>44</v>
      </c>
      <c r="I61">
        <v>0</v>
      </c>
    </row>
    <row r="62" spans="1:11" x14ac:dyDescent="0.25">
      <c r="A62" t="s">
        <v>456</v>
      </c>
      <c r="B62" t="s">
        <v>52</v>
      </c>
      <c r="C62">
        <v>1</v>
      </c>
      <c r="D62">
        <v>3</v>
      </c>
      <c r="E62" t="s">
        <v>9</v>
      </c>
      <c r="F62" s="1">
        <v>100.3</v>
      </c>
      <c r="G62" s="16">
        <v>42063</v>
      </c>
      <c r="H62" t="s">
        <v>101</v>
      </c>
      <c r="I62">
        <v>1686</v>
      </c>
    </row>
    <row r="63" spans="1:11" x14ac:dyDescent="0.25">
      <c r="A63" t="s">
        <v>456</v>
      </c>
      <c r="B63" t="s">
        <v>52</v>
      </c>
      <c r="C63">
        <v>2</v>
      </c>
      <c r="D63">
        <v>3</v>
      </c>
      <c r="E63" t="s">
        <v>9</v>
      </c>
      <c r="F63" s="1">
        <v>66.666666666666657</v>
      </c>
      <c r="G63" s="16">
        <v>42063</v>
      </c>
      <c r="H63" t="s">
        <v>98</v>
      </c>
      <c r="I63">
        <v>1848</v>
      </c>
    </row>
    <row r="64" spans="1:11" x14ac:dyDescent="0.25">
      <c r="A64" t="s">
        <v>456</v>
      </c>
      <c r="B64" t="s">
        <v>119</v>
      </c>
      <c r="C64">
        <v>1</v>
      </c>
      <c r="D64">
        <v>4</v>
      </c>
      <c r="E64" t="s">
        <v>120</v>
      </c>
      <c r="F64" s="1">
        <v>100.2</v>
      </c>
      <c r="G64" s="16">
        <v>42063</v>
      </c>
      <c r="H64" t="s">
        <v>121</v>
      </c>
      <c r="I64">
        <v>1720</v>
      </c>
    </row>
    <row r="65" spans="1:9" x14ac:dyDescent="0.25">
      <c r="A65" t="s">
        <v>456</v>
      </c>
      <c r="B65" t="s">
        <v>55</v>
      </c>
      <c r="C65">
        <v>1</v>
      </c>
      <c r="D65">
        <v>6</v>
      </c>
      <c r="E65" t="s">
        <v>56</v>
      </c>
      <c r="G65" s="16">
        <v>42063</v>
      </c>
      <c r="H65" t="s">
        <v>44</v>
      </c>
      <c r="I65">
        <v>0</v>
      </c>
    </row>
    <row r="66" spans="1:9" x14ac:dyDescent="0.25">
      <c r="A66" t="s">
        <v>456</v>
      </c>
      <c r="B66" t="s">
        <v>57</v>
      </c>
      <c r="C66">
        <v>1</v>
      </c>
      <c r="D66">
        <v>10</v>
      </c>
      <c r="E66" t="s">
        <v>58</v>
      </c>
      <c r="G66" s="16">
        <v>42063</v>
      </c>
      <c r="H66" t="s">
        <v>44</v>
      </c>
      <c r="I66">
        <v>0</v>
      </c>
    </row>
    <row r="67" spans="1:9" x14ac:dyDescent="0.25">
      <c r="A67" t="s">
        <v>456</v>
      </c>
      <c r="B67" t="s">
        <v>57</v>
      </c>
      <c r="C67">
        <v>1</v>
      </c>
      <c r="D67">
        <v>10</v>
      </c>
      <c r="E67" t="s">
        <v>58</v>
      </c>
      <c r="F67" s="1">
        <v>101.5</v>
      </c>
      <c r="G67" s="16">
        <v>42063</v>
      </c>
      <c r="H67" t="s">
        <v>122</v>
      </c>
      <c r="I67">
        <v>1990</v>
      </c>
    </row>
    <row r="68" spans="1:9" x14ac:dyDescent="0.25">
      <c r="A68" t="s">
        <v>456</v>
      </c>
      <c r="B68" t="s">
        <v>57</v>
      </c>
      <c r="C68">
        <v>5</v>
      </c>
      <c r="D68">
        <v>10</v>
      </c>
      <c r="E68" t="s">
        <v>58</v>
      </c>
      <c r="F68" s="1">
        <v>73.333333333333329</v>
      </c>
      <c r="G68" s="16">
        <v>42063</v>
      </c>
      <c r="H68" t="s">
        <v>63</v>
      </c>
      <c r="I68">
        <v>1814</v>
      </c>
    </row>
    <row r="69" spans="1:9" x14ac:dyDescent="0.25">
      <c r="A69" t="s">
        <v>456</v>
      </c>
      <c r="B69" t="s">
        <v>57</v>
      </c>
      <c r="C69">
        <v>5</v>
      </c>
      <c r="D69">
        <v>10</v>
      </c>
      <c r="E69" t="s">
        <v>58</v>
      </c>
      <c r="F69" s="1">
        <v>73.333333333333329</v>
      </c>
      <c r="G69" s="16">
        <v>42063</v>
      </c>
      <c r="H69" t="s">
        <v>123</v>
      </c>
      <c r="I69">
        <v>1885</v>
      </c>
    </row>
    <row r="70" spans="1:9" x14ac:dyDescent="0.25">
      <c r="A70" t="s">
        <v>456</v>
      </c>
      <c r="B70" t="s">
        <v>57</v>
      </c>
      <c r="C70">
        <v>7</v>
      </c>
      <c r="D70">
        <v>10</v>
      </c>
      <c r="E70" t="s">
        <v>58</v>
      </c>
      <c r="F70" s="1">
        <v>60</v>
      </c>
      <c r="G70" s="16">
        <v>42063</v>
      </c>
      <c r="H70" t="s">
        <v>124</v>
      </c>
      <c r="I70">
        <v>1825</v>
      </c>
    </row>
    <row r="71" spans="1:9" x14ac:dyDescent="0.25">
      <c r="A71" t="s">
        <v>456</v>
      </c>
      <c r="B71" t="s">
        <v>57</v>
      </c>
      <c r="C71">
        <v>10</v>
      </c>
      <c r="D71">
        <v>10</v>
      </c>
      <c r="E71" t="s">
        <v>58</v>
      </c>
      <c r="F71" s="1">
        <v>40</v>
      </c>
      <c r="G71" s="16">
        <v>42063</v>
      </c>
      <c r="H71" t="s">
        <v>90</v>
      </c>
      <c r="I71">
        <v>1823</v>
      </c>
    </row>
    <row r="72" spans="1:9" x14ac:dyDescent="0.25">
      <c r="A72" t="s">
        <v>456</v>
      </c>
      <c r="B72" t="s">
        <v>57</v>
      </c>
      <c r="C72">
        <v>11</v>
      </c>
      <c r="D72">
        <v>10</v>
      </c>
      <c r="E72" t="s">
        <v>58</v>
      </c>
      <c r="F72" s="1">
        <v>33.333333333333329</v>
      </c>
      <c r="G72" s="16">
        <v>42063</v>
      </c>
      <c r="H72" t="s">
        <v>104</v>
      </c>
      <c r="I72">
        <v>1651</v>
      </c>
    </row>
    <row r="73" spans="1:9" x14ac:dyDescent="0.25">
      <c r="A73" t="s">
        <v>456</v>
      </c>
      <c r="B73" t="s">
        <v>60</v>
      </c>
      <c r="C73">
        <v>1</v>
      </c>
      <c r="D73">
        <v>11</v>
      </c>
      <c r="E73" t="s">
        <v>61</v>
      </c>
      <c r="G73" s="16">
        <v>42063</v>
      </c>
      <c r="H73" t="s">
        <v>44</v>
      </c>
      <c r="I73">
        <v>0</v>
      </c>
    </row>
    <row r="74" spans="1:9" x14ac:dyDescent="0.25">
      <c r="A74" t="s">
        <v>456</v>
      </c>
      <c r="B74" t="s">
        <v>60</v>
      </c>
      <c r="C74">
        <v>1</v>
      </c>
      <c r="D74">
        <v>11</v>
      </c>
      <c r="E74" t="s">
        <v>61</v>
      </c>
      <c r="F74" s="1">
        <v>101.4</v>
      </c>
      <c r="G74" s="16">
        <v>42063</v>
      </c>
      <c r="H74" t="s">
        <v>125</v>
      </c>
      <c r="I74">
        <v>2030</v>
      </c>
    </row>
    <row r="75" spans="1:9" x14ac:dyDescent="0.25">
      <c r="A75" t="s">
        <v>456</v>
      </c>
      <c r="B75" t="s">
        <v>60</v>
      </c>
      <c r="C75">
        <v>2</v>
      </c>
      <c r="D75">
        <v>11</v>
      </c>
      <c r="E75" t="s">
        <v>61</v>
      </c>
      <c r="F75" s="1">
        <v>92.857142857142861</v>
      </c>
      <c r="G75" s="16">
        <v>42063</v>
      </c>
      <c r="H75" t="s">
        <v>126</v>
      </c>
      <c r="I75">
        <v>2002</v>
      </c>
    </row>
    <row r="76" spans="1:9" x14ac:dyDescent="0.25">
      <c r="A76" t="s">
        <v>456</v>
      </c>
      <c r="B76" t="s">
        <v>60</v>
      </c>
      <c r="C76">
        <v>2</v>
      </c>
      <c r="D76">
        <v>11</v>
      </c>
      <c r="E76" t="s">
        <v>61</v>
      </c>
      <c r="F76" s="1">
        <v>92.857142857142861</v>
      </c>
      <c r="G76" s="16">
        <v>42063</v>
      </c>
      <c r="H76" t="s">
        <v>253</v>
      </c>
      <c r="I76">
        <v>2086</v>
      </c>
    </row>
    <row r="77" spans="1:9" x14ac:dyDescent="0.25">
      <c r="A77" t="s">
        <v>456</v>
      </c>
      <c r="B77" t="s">
        <v>60</v>
      </c>
      <c r="C77">
        <v>5</v>
      </c>
      <c r="D77">
        <v>11</v>
      </c>
      <c r="E77" t="s">
        <v>61</v>
      </c>
      <c r="F77" s="1">
        <v>71.428571428571431</v>
      </c>
      <c r="G77" s="16">
        <v>42063</v>
      </c>
      <c r="H77" t="s">
        <v>127</v>
      </c>
      <c r="I77">
        <v>1734</v>
      </c>
    </row>
    <row r="78" spans="1:9" x14ac:dyDescent="0.25">
      <c r="A78" t="s">
        <v>456</v>
      </c>
      <c r="B78" t="s">
        <v>60</v>
      </c>
      <c r="C78">
        <v>6</v>
      </c>
      <c r="D78">
        <v>11</v>
      </c>
      <c r="E78" t="s">
        <v>61</v>
      </c>
      <c r="F78" s="1">
        <v>64.285714285714278</v>
      </c>
      <c r="G78" s="16">
        <v>42063</v>
      </c>
      <c r="H78" t="s">
        <v>128</v>
      </c>
      <c r="I78">
        <v>1957</v>
      </c>
    </row>
    <row r="79" spans="1:9" x14ac:dyDescent="0.25">
      <c r="A79" t="s">
        <v>456</v>
      </c>
      <c r="B79" t="s">
        <v>60</v>
      </c>
      <c r="C79">
        <v>6</v>
      </c>
      <c r="D79">
        <v>11</v>
      </c>
      <c r="E79" t="s">
        <v>61</v>
      </c>
      <c r="F79" s="1">
        <v>64.285714285714278</v>
      </c>
      <c r="G79" s="16">
        <v>42063</v>
      </c>
      <c r="H79" t="s">
        <v>129</v>
      </c>
      <c r="I79">
        <v>2027</v>
      </c>
    </row>
    <row r="80" spans="1:9" x14ac:dyDescent="0.25">
      <c r="A80" t="s">
        <v>456</v>
      </c>
      <c r="B80" t="s">
        <v>60</v>
      </c>
      <c r="C80">
        <v>11</v>
      </c>
      <c r="D80">
        <v>11</v>
      </c>
      <c r="E80" t="s">
        <v>61</v>
      </c>
      <c r="F80" s="1">
        <v>28.571428571428569</v>
      </c>
      <c r="G80" s="16">
        <v>42063</v>
      </c>
      <c r="H80" t="s">
        <v>130</v>
      </c>
      <c r="I80">
        <v>1771</v>
      </c>
    </row>
    <row r="81" spans="1:11" x14ac:dyDescent="0.25">
      <c r="A81" t="s">
        <v>456</v>
      </c>
      <c r="B81" t="s">
        <v>60</v>
      </c>
      <c r="C81">
        <v>11</v>
      </c>
      <c r="D81">
        <v>11</v>
      </c>
      <c r="E81" t="s">
        <v>61</v>
      </c>
      <c r="F81" s="1">
        <v>28.571428571428569</v>
      </c>
      <c r="G81" s="16">
        <v>42063</v>
      </c>
      <c r="H81" t="s">
        <v>275</v>
      </c>
      <c r="I81">
        <v>2089</v>
      </c>
    </row>
    <row r="82" spans="1:11" x14ac:dyDescent="0.25">
      <c r="A82" t="s">
        <v>456</v>
      </c>
      <c r="B82" t="s">
        <v>60</v>
      </c>
      <c r="C82">
        <v>14</v>
      </c>
      <c r="D82">
        <v>11</v>
      </c>
      <c r="E82" t="s">
        <v>61</v>
      </c>
      <c r="F82" s="1">
        <v>7.1428571428571388</v>
      </c>
      <c r="G82" s="16">
        <v>42063</v>
      </c>
      <c r="H82" t="s">
        <v>91</v>
      </c>
      <c r="I82">
        <v>1940</v>
      </c>
    </row>
    <row r="83" spans="1:11" x14ac:dyDescent="0.25">
      <c r="A83" t="s">
        <v>456</v>
      </c>
      <c r="B83" t="s">
        <v>64</v>
      </c>
      <c r="C83">
        <v>1</v>
      </c>
      <c r="D83">
        <v>12</v>
      </c>
      <c r="E83" t="s">
        <v>65</v>
      </c>
      <c r="G83" s="16">
        <v>42063</v>
      </c>
      <c r="H83" t="s">
        <v>44</v>
      </c>
      <c r="I83">
        <v>0</v>
      </c>
    </row>
    <row r="84" spans="1:11" x14ac:dyDescent="0.25">
      <c r="A84" t="s">
        <v>456</v>
      </c>
      <c r="B84" t="s">
        <v>64</v>
      </c>
      <c r="C84">
        <v>2</v>
      </c>
      <c r="D84">
        <v>12</v>
      </c>
      <c r="E84" t="s">
        <v>65</v>
      </c>
      <c r="F84" s="1">
        <v>80</v>
      </c>
      <c r="G84" s="16">
        <v>42063</v>
      </c>
      <c r="H84" t="s">
        <v>131</v>
      </c>
      <c r="I84">
        <v>2075</v>
      </c>
    </row>
    <row r="85" spans="1:11" x14ac:dyDescent="0.25">
      <c r="A85" t="s">
        <v>456</v>
      </c>
      <c r="B85" t="s">
        <v>64</v>
      </c>
      <c r="C85">
        <v>4</v>
      </c>
      <c r="D85">
        <v>12</v>
      </c>
      <c r="E85" t="s">
        <v>65</v>
      </c>
      <c r="F85" s="1">
        <v>40</v>
      </c>
      <c r="G85" s="16">
        <v>42063</v>
      </c>
      <c r="H85" t="s">
        <v>132</v>
      </c>
      <c r="I85">
        <v>1061</v>
      </c>
    </row>
    <row r="86" spans="1:11" x14ac:dyDescent="0.25">
      <c r="A86" t="s">
        <v>456</v>
      </c>
      <c r="B86" t="s">
        <v>66</v>
      </c>
      <c r="C86">
        <v>1</v>
      </c>
      <c r="D86">
        <v>13</v>
      </c>
      <c r="E86" t="s">
        <v>67</v>
      </c>
      <c r="G86" s="16">
        <v>42063</v>
      </c>
      <c r="H86" t="s">
        <v>44</v>
      </c>
      <c r="I86">
        <v>0</v>
      </c>
    </row>
    <row r="87" spans="1:11" x14ac:dyDescent="0.25">
      <c r="A87" t="s">
        <v>456</v>
      </c>
      <c r="B87" t="s">
        <v>70</v>
      </c>
      <c r="C87">
        <v>1</v>
      </c>
      <c r="D87">
        <v>14</v>
      </c>
      <c r="E87" t="s">
        <v>71</v>
      </c>
      <c r="G87" s="16">
        <v>42063</v>
      </c>
      <c r="H87" t="s">
        <v>44</v>
      </c>
      <c r="I87">
        <v>0</v>
      </c>
    </row>
    <row r="88" spans="1:11" x14ac:dyDescent="0.25">
      <c r="A88" t="s">
        <v>456</v>
      </c>
      <c r="B88" t="s">
        <v>72</v>
      </c>
      <c r="C88">
        <v>1</v>
      </c>
      <c r="D88">
        <v>17</v>
      </c>
      <c r="E88" t="s">
        <v>73</v>
      </c>
      <c r="G88" s="16">
        <v>42063</v>
      </c>
      <c r="H88" t="s">
        <v>44</v>
      </c>
      <c r="I88">
        <v>0</v>
      </c>
    </row>
    <row r="89" spans="1:11" x14ac:dyDescent="0.25">
      <c r="A89" t="s">
        <v>456</v>
      </c>
      <c r="B89" t="s">
        <v>74</v>
      </c>
      <c r="C89">
        <v>1</v>
      </c>
      <c r="D89">
        <v>18</v>
      </c>
      <c r="E89" t="s">
        <v>75</v>
      </c>
      <c r="G89" s="16">
        <v>42063</v>
      </c>
      <c r="H89" t="s">
        <v>44</v>
      </c>
      <c r="I89">
        <v>0</v>
      </c>
    </row>
    <row r="90" spans="1:11" x14ac:dyDescent="0.25">
      <c r="A90" t="s">
        <v>456</v>
      </c>
      <c r="B90" t="s">
        <v>76</v>
      </c>
      <c r="C90">
        <v>1</v>
      </c>
      <c r="D90">
        <v>22</v>
      </c>
      <c r="E90" t="s">
        <v>77</v>
      </c>
      <c r="G90" s="16">
        <v>42063</v>
      </c>
      <c r="H90" t="s">
        <v>44</v>
      </c>
      <c r="I90">
        <v>0</v>
      </c>
      <c r="K90" t="s">
        <v>134</v>
      </c>
    </row>
    <row r="91" spans="1:11" x14ac:dyDescent="0.25">
      <c r="A91" t="s">
        <v>457</v>
      </c>
      <c r="B91" t="s">
        <v>43</v>
      </c>
      <c r="C91">
        <v>1</v>
      </c>
      <c r="D91">
        <v>1</v>
      </c>
      <c r="E91" t="s">
        <v>11</v>
      </c>
      <c r="G91" s="16">
        <v>42070</v>
      </c>
      <c r="H91" t="s">
        <v>44</v>
      </c>
      <c r="I91">
        <v>0</v>
      </c>
    </row>
    <row r="92" spans="1:11" x14ac:dyDescent="0.25">
      <c r="A92" t="s">
        <v>457</v>
      </c>
      <c r="B92" t="s">
        <v>43</v>
      </c>
      <c r="C92">
        <v>3</v>
      </c>
      <c r="D92">
        <v>1</v>
      </c>
      <c r="E92" t="s">
        <v>11</v>
      </c>
      <c r="F92" s="1">
        <v>75</v>
      </c>
      <c r="G92" s="16">
        <v>42070</v>
      </c>
      <c r="H92" t="s">
        <v>59</v>
      </c>
      <c r="I92">
        <v>1779</v>
      </c>
    </row>
    <row r="93" spans="1:11" x14ac:dyDescent="0.25">
      <c r="A93" t="s">
        <v>457</v>
      </c>
      <c r="B93" t="s">
        <v>43</v>
      </c>
      <c r="C93">
        <v>4</v>
      </c>
      <c r="D93">
        <v>1</v>
      </c>
      <c r="E93" t="s">
        <v>11</v>
      </c>
      <c r="F93" s="1">
        <v>62.5</v>
      </c>
      <c r="G93" s="16">
        <v>42070</v>
      </c>
      <c r="H93" t="s">
        <v>116</v>
      </c>
      <c r="I93">
        <v>1086</v>
      </c>
    </row>
    <row r="94" spans="1:11" x14ac:dyDescent="0.25">
      <c r="A94" t="s">
        <v>457</v>
      </c>
      <c r="B94" t="s">
        <v>43</v>
      </c>
      <c r="C94">
        <v>7</v>
      </c>
      <c r="D94">
        <v>1</v>
      </c>
      <c r="E94" t="s">
        <v>11</v>
      </c>
      <c r="F94" s="1">
        <v>25</v>
      </c>
      <c r="G94" s="16">
        <v>42070</v>
      </c>
      <c r="H94" t="s">
        <v>136</v>
      </c>
      <c r="I94">
        <v>2084</v>
      </c>
    </row>
    <row r="95" spans="1:11" x14ac:dyDescent="0.25">
      <c r="A95" t="s">
        <v>457</v>
      </c>
      <c r="B95" t="s">
        <v>50</v>
      </c>
      <c r="C95">
        <v>1</v>
      </c>
      <c r="D95">
        <v>2</v>
      </c>
      <c r="E95" t="s">
        <v>10</v>
      </c>
      <c r="G95" s="16">
        <v>42070</v>
      </c>
      <c r="H95" t="s">
        <v>44</v>
      </c>
      <c r="I95">
        <v>0</v>
      </c>
    </row>
    <row r="96" spans="1:11" x14ac:dyDescent="0.25">
      <c r="A96" t="s">
        <v>457</v>
      </c>
      <c r="B96" t="s">
        <v>52</v>
      </c>
      <c r="C96">
        <v>1</v>
      </c>
      <c r="D96">
        <v>3</v>
      </c>
      <c r="E96" t="s">
        <v>9</v>
      </c>
      <c r="G96" s="16">
        <v>42070</v>
      </c>
      <c r="H96" t="s">
        <v>44</v>
      </c>
      <c r="I96">
        <v>0</v>
      </c>
    </row>
    <row r="97" spans="1:9" x14ac:dyDescent="0.25">
      <c r="A97" t="s">
        <v>457</v>
      </c>
      <c r="B97" t="s">
        <v>52</v>
      </c>
      <c r="C97">
        <v>1</v>
      </c>
      <c r="D97">
        <v>3</v>
      </c>
      <c r="E97" t="s">
        <v>9</v>
      </c>
      <c r="F97" s="1">
        <v>100.4</v>
      </c>
      <c r="G97" s="16">
        <v>42070</v>
      </c>
      <c r="H97" t="s">
        <v>101</v>
      </c>
      <c r="I97">
        <v>1686</v>
      </c>
    </row>
    <row r="98" spans="1:9" x14ac:dyDescent="0.25">
      <c r="A98" t="s">
        <v>457</v>
      </c>
      <c r="B98" t="s">
        <v>52</v>
      </c>
      <c r="C98">
        <v>2</v>
      </c>
      <c r="D98">
        <v>3</v>
      </c>
      <c r="E98" t="s">
        <v>9</v>
      </c>
      <c r="F98" s="1">
        <v>75</v>
      </c>
      <c r="G98" s="16">
        <v>42070</v>
      </c>
      <c r="H98" t="s">
        <v>92</v>
      </c>
      <c r="I98">
        <v>849</v>
      </c>
    </row>
    <row r="99" spans="1:9" x14ac:dyDescent="0.25">
      <c r="A99" t="s">
        <v>457</v>
      </c>
      <c r="B99" t="s">
        <v>52</v>
      </c>
      <c r="C99">
        <v>3</v>
      </c>
      <c r="D99">
        <v>3</v>
      </c>
      <c r="E99" t="s">
        <v>9</v>
      </c>
      <c r="F99" s="1">
        <v>50</v>
      </c>
      <c r="G99" s="16">
        <v>42070</v>
      </c>
      <c r="H99" t="s">
        <v>53</v>
      </c>
      <c r="I99">
        <v>478</v>
      </c>
    </row>
    <row r="100" spans="1:9" x14ac:dyDescent="0.25">
      <c r="A100" t="s">
        <v>457</v>
      </c>
      <c r="B100" t="s">
        <v>52</v>
      </c>
      <c r="C100">
        <v>4</v>
      </c>
      <c r="D100">
        <v>3</v>
      </c>
      <c r="E100" t="s">
        <v>9</v>
      </c>
      <c r="F100" s="1">
        <v>25</v>
      </c>
      <c r="G100" s="16">
        <v>42070</v>
      </c>
      <c r="H100" t="s">
        <v>54</v>
      </c>
      <c r="I100">
        <v>4</v>
      </c>
    </row>
    <row r="101" spans="1:9" x14ac:dyDescent="0.25">
      <c r="A101" t="s">
        <v>457</v>
      </c>
      <c r="B101" t="s">
        <v>55</v>
      </c>
      <c r="C101">
        <v>1</v>
      </c>
      <c r="D101">
        <v>6</v>
      </c>
      <c r="E101" t="s">
        <v>56</v>
      </c>
      <c r="G101" s="16">
        <v>42070</v>
      </c>
      <c r="H101" t="s">
        <v>44</v>
      </c>
      <c r="I101">
        <v>0</v>
      </c>
    </row>
    <row r="102" spans="1:9" x14ac:dyDescent="0.25">
      <c r="A102" t="s">
        <v>457</v>
      </c>
      <c r="B102" t="s">
        <v>57</v>
      </c>
      <c r="C102">
        <v>1</v>
      </c>
      <c r="D102">
        <v>10</v>
      </c>
      <c r="E102" t="s">
        <v>58</v>
      </c>
      <c r="G102" s="16">
        <v>42070</v>
      </c>
      <c r="H102" t="s">
        <v>44</v>
      </c>
      <c r="I102">
        <v>0</v>
      </c>
    </row>
    <row r="103" spans="1:9" x14ac:dyDescent="0.25">
      <c r="A103" t="s">
        <v>457</v>
      </c>
      <c r="B103" t="s">
        <v>57</v>
      </c>
      <c r="C103">
        <v>1</v>
      </c>
      <c r="D103">
        <v>10</v>
      </c>
      <c r="E103" t="s">
        <v>58</v>
      </c>
      <c r="F103" s="1">
        <v>101.2</v>
      </c>
      <c r="G103" s="16">
        <v>42070</v>
      </c>
      <c r="H103" t="s">
        <v>137</v>
      </c>
      <c r="I103">
        <v>2015</v>
      </c>
    </row>
    <row r="104" spans="1:9" x14ac:dyDescent="0.25">
      <c r="A104" t="s">
        <v>457</v>
      </c>
      <c r="B104" t="s">
        <v>57</v>
      </c>
      <c r="C104">
        <v>3</v>
      </c>
      <c r="D104">
        <v>10</v>
      </c>
      <c r="E104" t="s">
        <v>58</v>
      </c>
      <c r="F104" s="1">
        <v>83.333333333333329</v>
      </c>
      <c r="G104" s="16">
        <v>42070</v>
      </c>
      <c r="H104" t="s">
        <v>122</v>
      </c>
      <c r="I104">
        <v>1990</v>
      </c>
    </row>
    <row r="105" spans="1:9" x14ac:dyDescent="0.25">
      <c r="A105" t="s">
        <v>457</v>
      </c>
      <c r="B105" t="s">
        <v>57</v>
      </c>
      <c r="C105">
        <v>5</v>
      </c>
      <c r="D105">
        <v>10</v>
      </c>
      <c r="E105" t="s">
        <v>58</v>
      </c>
      <c r="F105" s="1">
        <v>66.666666666666657</v>
      </c>
      <c r="G105" s="16">
        <v>42070</v>
      </c>
      <c r="H105" t="s">
        <v>138</v>
      </c>
      <c r="I105">
        <v>2034</v>
      </c>
    </row>
    <row r="106" spans="1:9" x14ac:dyDescent="0.25">
      <c r="A106" t="s">
        <v>457</v>
      </c>
      <c r="B106" t="s">
        <v>57</v>
      </c>
      <c r="C106">
        <v>8</v>
      </c>
      <c r="D106">
        <v>10</v>
      </c>
      <c r="E106" t="s">
        <v>58</v>
      </c>
      <c r="F106" s="1">
        <v>41.666666666666664</v>
      </c>
      <c r="G106" s="16">
        <v>42070</v>
      </c>
      <c r="H106" t="s">
        <v>105</v>
      </c>
      <c r="I106">
        <v>2014</v>
      </c>
    </row>
    <row r="107" spans="1:9" x14ac:dyDescent="0.25">
      <c r="A107" t="s">
        <v>457</v>
      </c>
      <c r="B107" t="s">
        <v>57</v>
      </c>
      <c r="C107">
        <v>8</v>
      </c>
      <c r="D107">
        <v>10</v>
      </c>
      <c r="E107" t="s">
        <v>58</v>
      </c>
      <c r="F107" s="1">
        <v>41.666666666666664</v>
      </c>
      <c r="G107" s="16">
        <v>42070</v>
      </c>
      <c r="H107" t="s">
        <v>106</v>
      </c>
      <c r="I107">
        <v>2020</v>
      </c>
    </row>
    <row r="108" spans="1:9" x14ac:dyDescent="0.25">
      <c r="A108" t="s">
        <v>457</v>
      </c>
      <c r="B108" t="s">
        <v>57</v>
      </c>
      <c r="C108">
        <v>12</v>
      </c>
      <c r="D108">
        <v>10</v>
      </c>
      <c r="E108" t="s">
        <v>58</v>
      </c>
      <c r="F108" s="1">
        <v>8.3333333333333286</v>
      </c>
      <c r="G108" s="16">
        <v>42070</v>
      </c>
      <c r="H108" t="s">
        <v>104</v>
      </c>
      <c r="I108">
        <v>1651</v>
      </c>
    </row>
    <row r="109" spans="1:9" x14ac:dyDescent="0.25">
      <c r="A109" t="s">
        <v>457</v>
      </c>
      <c r="B109" t="s">
        <v>60</v>
      </c>
      <c r="C109">
        <v>1</v>
      </c>
      <c r="D109">
        <v>11</v>
      </c>
      <c r="E109" t="s">
        <v>61</v>
      </c>
      <c r="G109" s="16">
        <v>42070</v>
      </c>
      <c r="H109" t="s">
        <v>44</v>
      </c>
      <c r="I109">
        <v>0</v>
      </c>
    </row>
    <row r="110" spans="1:9" x14ac:dyDescent="0.25">
      <c r="A110" t="s">
        <v>457</v>
      </c>
      <c r="B110" t="s">
        <v>60</v>
      </c>
      <c r="C110">
        <v>2</v>
      </c>
      <c r="D110">
        <v>11</v>
      </c>
      <c r="E110" t="s">
        <v>61</v>
      </c>
      <c r="F110" s="1">
        <v>95.238095238095241</v>
      </c>
      <c r="G110" s="16">
        <v>42070</v>
      </c>
      <c r="H110" t="s">
        <v>139</v>
      </c>
      <c r="I110">
        <v>2082</v>
      </c>
    </row>
    <row r="111" spans="1:9" x14ac:dyDescent="0.25">
      <c r="A111" t="s">
        <v>457</v>
      </c>
      <c r="B111" t="s">
        <v>60</v>
      </c>
      <c r="C111">
        <v>5</v>
      </c>
      <c r="D111">
        <v>11</v>
      </c>
      <c r="E111" t="s">
        <v>61</v>
      </c>
      <c r="F111" s="1">
        <v>80.952380952380949</v>
      </c>
      <c r="G111" s="16">
        <v>42070</v>
      </c>
      <c r="H111" t="s">
        <v>125</v>
      </c>
      <c r="I111">
        <v>2030</v>
      </c>
    </row>
    <row r="112" spans="1:9" x14ac:dyDescent="0.25">
      <c r="A112" t="s">
        <v>457</v>
      </c>
      <c r="B112" t="s">
        <v>60</v>
      </c>
      <c r="C112">
        <v>6</v>
      </c>
      <c r="D112">
        <v>11</v>
      </c>
      <c r="E112" t="s">
        <v>61</v>
      </c>
      <c r="F112" s="1">
        <v>76.19047619047619</v>
      </c>
      <c r="G112" s="16">
        <v>42070</v>
      </c>
      <c r="H112" t="s">
        <v>140</v>
      </c>
      <c r="I112">
        <v>2012</v>
      </c>
    </row>
    <row r="113" spans="1:11" x14ac:dyDescent="0.25">
      <c r="A113" t="s">
        <v>457</v>
      </c>
      <c r="B113" t="s">
        <v>60</v>
      </c>
      <c r="C113">
        <v>8</v>
      </c>
      <c r="D113">
        <v>11</v>
      </c>
      <c r="E113" t="s">
        <v>61</v>
      </c>
      <c r="F113" s="1">
        <v>66.666666666666657</v>
      </c>
      <c r="G113" s="16">
        <v>42070</v>
      </c>
      <c r="H113" t="s">
        <v>141</v>
      </c>
      <c r="I113">
        <v>2035</v>
      </c>
    </row>
    <row r="114" spans="1:11" x14ac:dyDescent="0.25">
      <c r="A114" t="s">
        <v>457</v>
      </c>
      <c r="B114" t="s">
        <v>60</v>
      </c>
      <c r="C114">
        <v>11</v>
      </c>
      <c r="D114">
        <v>11</v>
      </c>
      <c r="E114" t="s">
        <v>61</v>
      </c>
      <c r="F114" s="1">
        <v>52.38095238095238</v>
      </c>
      <c r="G114" s="16">
        <v>42070</v>
      </c>
      <c r="H114" t="s">
        <v>107</v>
      </c>
      <c r="I114">
        <v>1899</v>
      </c>
    </row>
    <row r="115" spans="1:11" x14ac:dyDescent="0.25">
      <c r="A115" t="s">
        <v>457</v>
      </c>
      <c r="B115" t="s">
        <v>60</v>
      </c>
      <c r="C115">
        <v>13</v>
      </c>
      <c r="D115">
        <v>11</v>
      </c>
      <c r="E115" t="s">
        <v>61</v>
      </c>
      <c r="F115" s="1">
        <v>42.857142857142861</v>
      </c>
      <c r="G115" s="16">
        <v>42070</v>
      </c>
      <c r="H115" t="s">
        <v>62</v>
      </c>
      <c r="I115">
        <v>1697</v>
      </c>
    </row>
    <row r="116" spans="1:11" x14ac:dyDescent="0.25">
      <c r="A116" t="s">
        <v>457</v>
      </c>
      <c r="B116" t="s">
        <v>60</v>
      </c>
      <c r="C116">
        <v>15</v>
      </c>
      <c r="D116">
        <v>11</v>
      </c>
      <c r="E116" t="s">
        <v>61</v>
      </c>
      <c r="F116" s="1">
        <v>33.333333333333329</v>
      </c>
      <c r="G116" s="16">
        <v>42070</v>
      </c>
      <c r="H116" t="s">
        <v>108</v>
      </c>
      <c r="I116">
        <v>2018</v>
      </c>
    </row>
    <row r="117" spans="1:11" x14ac:dyDescent="0.25">
      <c r="A117" t="s">
        <v>457</v>
      </c>
      <c r="B117" t="s">
        <v>60</v>
      </c>
      <c r="C117">
        <v>17</v>
      </c>
      <c r="D117">
        <v>11</v>
      </c>
      <c r="E117" t="s">
        <v>61</v>
      </c>
      <c r="F117" s="1">
        <v>23.80952380952381</v>
      </c>
      <c r="G117" s="16">
        <v>42070</v>
      </c>
      <c r="H117" t="s">
        <v>142</v>
      </c>
      <c r="I117">
        <v>2078</v>
      </c>
    </row>
    <row r="118" spans="1:11" x14ac:dyDescent="0.25">
      <c r="A118" t="s">
        <v>457</v>
      </c>
      <c r="B118" t="s">
        <v>60</v>
      </c>
      <c r="C118">
        <v>17</v>
      </c>
      <c r="D118">
        <v>11</v>
      </c>
      <c r="E118" t="s">
        <v>61</v>
      </c>
      <c r="F118" s="1">
        <v>23.80952380952381</v>
      </c>
      <c r="G118" s="16">
        <v>42070</v>
      </c>
      <c r="H118" t="s">
        <v>143</v>
      </c>
      <c r="I118">
        <v>2083</v>
      </c>
    </row>
    <row r="119" spans="1:11" x14ac:dyDescent="0.25">
      <c r="A119" t="s">
        <v>457</v>
      </c>
      <c r="B119" t="s">
        <v>64</v>
      </c>
      <c r="C119">
        <v>1</v>
      </c>
      <c r="D119">
        <v>12</v>
      </c>
      <c r="E119" t="s">
        <v>65</v>
      </c>
      <c r="G119" s="16">
        <v>42070</v>
      </c>
      <c r="H119" t="s">
        <v>44</v>
      </c>
      <c r="I119">
        <v>0</v>
      </c>
    </row>
    <row r="120" spans="1:11" x14ac:dyDescent="0.25">
      <c r="A120" t="s">
        <v>457</v>
      </c>
      <c r="B120" t="s">
        <v>64</v>
      </c>
      <c r="C120">
        <v>1</v>
      </c>
      <c r="D120">
        <v>12</v>
      </c>
      <c r="E120" t="s">
        <v>65</v>
      </c>
      <c r="F120" s="1">
        <v>100.6</v>
      </c>
      <c r="G120" s="16">
        <v>42070</v>
      </c>
      <c r="H120" t="s">
        <v>144</v>
      </c>
      <c r="I120">
        <v>2076</v>
      </c>
    </row>
    <row r="121" spans="1:11" x14ac:dyDescent="0.25">
      <c r="A121" t="s">
        <v>457</v>
      </c>
      <c r="B121" t="s">
        <v>64</v>
      </c>
      <c r="C121">
        <v>4</v>
      </c>
      <c r="D121">
        <v>12</v>
      </c>
      <c r="E121" t="s">
        <v>65</v>
      </c>
      <c r="F121" s="1">
        <v>50</v>
      </c>
      <c r="G121" s="16">
        <v>42070</v>
      </c>
      <c r="H121" t="s">
        <v>145</v>
      </c>
      <c r="I121">
        <v>2079</v>
      </c>
    </row>
    <row r="122" spans="1:11" x14ac:dyDescent="0.25">
      <c r="A122" t="s">
        <v>457</v>
      </c>
      <c r="B122" t="s">
        <v>66</v>
      </c>
      <c r="C122">
        <v>1</v>
      </c>
      <c r="D122">
        <v>13</v>
      </c>
      <c r="E122" t="s">
        <v>67</v>
      </c>
      <c r="G122" s="16">
        <v>42070</v>
      </c>
      <c r="H122" t="s">
        <v>44</v>
      </c>
      <c r="I122">
        <v>0</v>
      </c>
    </row>
    <row r="123" spans="1:11" x14ac:dyDescent="0.25">
      <c r="A123" t="s">
        <v>457</v>
      </c>
      <c r="B123" t="s">
        <v>66</v>
      </c>
      <c r="C123">
        <v>1</v>
      </c>
      <c r="D123">
        <v>13</v>
      </c>
      <c r="E123" t="s">
        <v>67</v>
      </c>
      <c r="F123" s="1">
        <v>100.1</v>
      </c>
      <c r="G123" s="16">
        <v>42070</v>
      </c>
      <c r="H123" t="s">
        <v>69</v>
      </c>
      <c r="I123">
        <v>1527</v>
      </c>
    </row>
    <row r="124" spans="1:11" x14ac:dyDescent="0.25">
      <c r="A124" t="s">
        <v>457</v>
      </c>
      <c r="B124" t="s">
        <v>70</v>
      </c>
      <c r="C124">
        <v>1</v>
      </c>
      <c r="D124">
        <v>14</v>
      </c>
      <c r="E124" t="s">
        <v>71</v>
      </c>
      <c r="G124" s="16">
        <v>42070</v>
      </c>
      <c r="H124" t="s">
        <v>44</v>
      </c>
      <c r="I124">
        <v>0</v>
      </c>
    </row>
    <row r="125" spans="1:11" x14ac:dyDescent="0.25">
      <c r="A125" t="s">
        <v>457</v>
      </c>
      <c r="B125" t="s">
        <v>72</v>
      </c>
      <c r="C125">
        <v>1</v>
      </c>
      <c r="D125">
        <v>17</v>
      </c>
      <c r="E125" t="s">
        <v>73</v>
      </c>
      <c r="G125" s="16">
        <v>42070</v>
      </c>
      <c r="H125" t="s">
        <v>44</v>
      </c>
      <c r="I125">
        <v>0</v>
      </c>
    </row>
    <row r="126" spans="1:11" x14ac:dyDescent="0.25">
      <c r="A126" t="s">
        <v>457</v>
      </c>
      <c r="B126" t="s">
        <v>72</v>
      </c>
      <c r="C126">
        <v>1</v>
      </c>
      <c r="D126">
        <v>17</v>
      </c>
      <c r="E126" t="s">
        <v>73</v>
      </c>
      <c r="F126" s="1">
        <v>100.1</v>
      </c>
      <c r="G126" s="16">
        <v>42070</v>
      </c>
      <c r="H126" t="s">
        <v>146</v>
      </c>
      <c r="I126">
        <v>2039</v>
      </c>
    </row>
    <row r="127" spans="1:11" x14ac:dyDescent="0.25">
      <c r="A127" t="s">
        <v>457</v>
      </c>
      <c r="B127" t="s">
        <v>74</v>
      </c>
      <c r="C127">
        <v>1</v>
      </c>
      <c r="D127">
        <v>18</v>
      </c>
      <c r="E127" t="s">
        <v>75</v>
      </c>
      <c r="G127" s="16">
        <v>42070</v>
      </c>
      <c r="H127" t="s">
        <v>44</v>
      </c>
      <c r="I127">
        <v>0</v>
      </c>
    </row>
    <row r="128" spans="1:11" x14ac:dyDescent="0.25">
      <c r="A128" t="s">
        <v>457</v>
      </c>
      <c r="B128" t="s">
        <v>76</v>
      </c>
      <c r="C128">
        <v>1</v>
      </c>
      <c r="D128">
        <v>22</v>
      </c>
      <c r="E128" t="s">
        <v>77</v>
      </c>
      <c r="G128" s="16">
        <v>42070</v>
      </c>
      <c r="H128" t="s">
        <v>44</v>
      </c>
      <c r="I128">
        <v>0</v>
      </c>
      <c r="K128" t="s">
        <v>147</v>
      </c>
    </row>
    <row r="129" spans="1:9" x14ac:dyDescent="0.25">
      <c r="A129" t="s">
        <v>458</v>
      </c>
      <c r="B129" t="s">
        <v>43</v>
      </c>
      <c r="C129">
        <v>1</v>
      </c>
      <c r="D129">
        <v>1</v>
      </c>
      <c r="E129" t="s">
        <v>11</v>
      </c>
      <c r="G129" s="16">
        <v>42084</v>
      </c>
      <c r="H129" t="s">
        <v>44</v>
      </c>
      <c r="I129">
        <v>0</v>
      </c>
    </row>
    <row r="130" spans="1:9" x14ac:dyDescent="0.25">
      <c r="A130" t="s">
        <v>458</v>
      </c>
      <c r="B130" t="s">
        <v>43</v>
      </c>
      <c r="C130">
        <v>2</v>
      </c>
      <c r="D130">
        <v>1</v>
      </c>
      <c r="E130" t="s">
        <v>11</v>
      </c>
      <c r="F130" s="1">
        <v>95.652173913043484</v>
      </c>
      <c r="G130" s="16">
        <v>42084</v>
      </c>
      <c r="H130" t="s">
        <v>149</v>
      </c>
      <c r="I130">
        <v>1916</v>
      </c>
    </row>
    <row r="131" spans="1:9" x14ac:dyDescent="0.25">
      <c r="A131" t="s">
        <v>458</v>
      </c>
      <c r="B131" t="s">
        <v>43</v>
      </c>
      <c r="C131">
        <v>4</v>
      </c>
      <c r="D131">
        <v>1</v>
      </c>
      <c r="E131" t="s">
        <v>11</v>
      </c>
      <c r="F131" s="1">
        <v>86.956521739130437</v>
      </c>
      <c r="G131" s="16">
        <v>42084</v>
      </c>
      <c r="H131" t="s">
        <v>47</v>
      </c>
      <c r="I131">
        <v>1160</v>
      </c>
    </row>
    <row r="132" spans="1:9" x14ac:dyDescent="0.25">
      <c r="A132" t="s">
        <v>458</v>
      </c>
      <c r="B132" t="s">
        <v>43</v>
      </c>
      <c r="C132">
        <v>5</v>
      </c>
      <c r="D132">
        <v>1</v>
      </c>
      <c r="E132" t="s">
        <v>11</v>
      </c>
      <c r="F132" s="1">
        <v>82.608695652173907</v>
      </c>
      <c r="G132" s="16">
        <v>42084</v>
      </c>
      <c r="H132" t="s">
        <v>150</v>
      </c>
      <c r="I132">
        <v>248</v>
      </c>
    </row>
    <row r="133" spans="1:9" x14ac:dyDescent="0.25">
      <c r="A133" t="s">
        <v>458</v>
      </c>
      <c r="B133" t="s">
        <v>43</v>
      </c>
      <c r="C133">
        <v>6</v>
      </c>
      <c r="D133">
        <v>1</v>
      </c>
      <c r="E133" t="s">
        <v>11</v>
      </c>
      <c r="F133" s="1">
        <v>78.260869565217391</v>
      </c>
      <c r="G133" s="16">
        <v>42084</v>
      </c>
      <c r="H133" t="s">
        <v>151</v>
      </c>
      <c r="I133">
        <v>595</v>
      </c>
    </row>
    <row r="134" spans="1:9" x14ac:dyDescent="0.25">
      <c r="A134" t="s">
        <v>458</v>
      </c>
      <c r="B134" t="s">
        <v>43</v>
      </c>
      <c r="C134">
        <v>7</v>
      </c>
      <c r="D134">
        <v>1</v>
      </c>
      <c r="E134" t="s">
        <v>11</v>
      </c>
      <c r="F134" s="1">
        <v>73.913043478260875</v>
      </c>
      <c r="G134" s="16">
        <v>42084</v>
      </c>
      <c r="H134" t="s">
        <v>152</v>
      </c>
      <c r="I134">
        <v>951</v>
      </c>
    </row>
    <row r="135" spans="1:9" x14ac:dyDescent="0.25">
      <c r="A135" t="s">
        <v>458</v>
      </c>
      <c r="B135" t="s">
        <v>43</v>
      </c>
      <c r="C135">
        <v>7</v>
      </c>
      <c r="D135">
        <v>1</v>
      </c>
      <c r="E135" t="s">
        <v>11</v>
      </c>
      <c r="F135" s="1">
        <v>73.913043478260875</v>
      </c>
      <c r="G135" s="16">
        <v>42084</v>
      </c>
      <c r="H135" t="s">
        <v>153</v>
      </c>
      <c r="I135">
        <v>2047</v>
      </c>
    </row>
    <row r="136" spans="1:9" x14ac:dyDescent="0.25">
      <c r="A136" t="s">
        <v>458</v>
      </c>
      <c r="B136" t="s">
        <v>43</v>
      </c>
      <c r="C136">
        <v>10</v>
      </c>
      <c r="D136">
        <v>1</v>
      </c>
      <c r="E136" t="s">
        <v>11</v>
      </c>
      <c r="F136" s="1">
        <v>60.869565217391305</v>
      </c>
      <c r="G136" s="16">
        <v>42084</v>
      </c>
      <c r="H136" t="s">
        <v>154</v>
      </c>
      <c r="I136">
        <v>2008</v>
      </c>
    </row>
    <row r="137" spans="1:9" x14ac:dyDescent="0.25">
      <c r="A137" t="s">
        <v>458</v>
      </c>
      <c r="B137" t="s">
        <v>43</v>
      </c>
      <c r="C137">
        <v>12</v>
      </c>
      <c r="D137">
        <v>1</v>
      </c>
      <c r="E137" t="s">
        <v>11</v>
      </c>
      <c r="F137" s="1">
        <v>52.173913043478265</v>
      </c>
      <c r="G137" s="16">
        <v>42084</v>
      </c>
      <c r="H137" t="s">
        <v>155</v>
      </c>
      <c r="I137">
        <v>1632</v>
      </c>
    </row>
    <row r="138" spans="1:9" x14ac:dyDescent="0.25">
      <c r="A138" t="s">
        <v>458</v>
      </c>
      <c r="B138" t="s">
        <v>43</v>
      </c>
      <c r="C138">
        <v>14</v>
      </c>
      <c r="D138">
        <v>1</v>
      </c>
      <c r="E138" t="s">
        <v>11</v>
      </c>
      <c r="F138" s="1">
        <v>43.478260869565219</v>
      </c>
      <c r="G138" s="16">
        <v>42084</v>
      </c>
      <c r="H138" t="s">
        <v>156</v>
      </c>
      <c r="I138">
        <v>721</v>
      </c>
    </row>
    <row r="139" spans="1:9" x14ac:dyDescent="0.25">
      <c r="A139" t="s">
        <v>458</v>
      </c>
      <c r="B139" t="s">
        <v>43</v>
      </c>
      <c r="C139">
        <v>15</v>
      </c>
      <c r="D139">
        <v>1</v>
      </c>
      <c r="E139" t="s">
        <v>11</v>
      </c>
      <c r="F139" s="1">
        <v>39.130434782608702</v>
      </c>
      <c r="G139" s="16">
        <v>42084</v>
      </c>
      <c r="H139" t="s">
        <v>157</v>
      </c>
      <c r="I139">
        <v>1858</v>
      </c>
    </row>
    <row r="140" spans="1:9" x14ac:dyDescent="0.25">
      <c r="A140" t="s">
        <v>458</v>
      </c>
      <c r="B140" t="s">
        <v>43</v>
      </c>
      <c r="C140">
        <v>16</v>
      </c>
      <c r="D140">
        <v>1</v>
      </c>
      <c r="E140" t="s">
        <v>11</v>
      </c>
      <c r="F140" s="1">
        <v>34.782608695652172</v>
      </c>
      <c r="G140" s="16">
        <v>42084</v>
      </c>
      <c r="H140" t="s">
        <v>158</v>
      </c>
      <c r="I140">
        <v>1098</v>
      </c>
    </row>
    <row r="141" spans="1:9" x14ac:dyDescent="0.25">
      <c r="A141" t="s">
        <v>458</v>
      </c>
      <c r="B141" t="s">
        <v>43</v>
      </c>
      <c r="C141">
        <v>17</v>
      </c>
      <c r="D141">
        <v>1</v>
      </c>
      <c r="E141" t="s">
        <v>11</v>
      </c>
      <c r="F141" s="1">
        <v>30.434782608695656</v>
      </c>
      <c r="G141" s="16">
        <v>42084</v>
      </c>
      <c r="H141" t="s">
        <v>159</v>
      </c>
      <c r="I141">
        <v>495</v>
      </c>
    </row>
    <row r="142" spans="1:9" x14ac:dyDescent="0.25">
      <c r="A142" t="s">
        <v>458</v>
      </c>
      <c r="B142" t="s">
        <v>43</v>
      </c>
      <c r="C142">
        <v>18</v>
      </c>
      <c r="D142">
        <v>1</v>
      </c>
      <c r="E142" t="s">
        <v>11</v>
      </c>
      <c r="F142" s="1">
        <v>26.08695652173914</v>
      </c>
      <c r="G142" s="16">
        <v>42084</v>
      </c>
      <c r="H142" t="s">
        <v>160</v>
      </c>
      <c r="I142">
        <v>1565</v>
      </c>
    </row>
    <row r="143" spans="1:9" x14ac:dyDescent="0.25">
      <c r="A143" t="s">
        <v>458</v>
      </c>
      <c r="B143" t="s">
        <v>43</v>
      </c>
      <c r="C143">
        <v>22</v>
      </c>
      <c r="D143">
        <v>1</v>
      </c>
      <c r="E143" t="s">
        <v>11</v>
      </c>
      <c r="F143" s="1">
        <v>9.9999999999999995E-7</v>
      </c>
      <c r="G143" s="16">
        <v>42084</v>
      </c>
      <c r="H143" t="s">
        <v>161</v>
      </c>
      <c r="I143">
        <v>934</v>
      </c>
    </row>
    <row r="144" spans="1:9" x14ac:dyDescent="0.25">
      <c r="A144" t="s">
        <v>458</v>
      </c>
      <c r="B144" t="s">
        <v>50</v>
      </c>
      <c r="C144">
        <v>1</v>
      </c>
      <c r="D144">
        <v>2</v>
      </c>
      <c r="E144" t="s">
        <v>10</v>
      </c>
      <c r="G144" s="16">
        <v>42084</v>
      </c>
      <c r="H144" t="s">
        <v>44</v>
      </c>
      <c r="I144">
        <v>0</v>
      </c>
    </row>
    <row r="145" spans="1:9" x14ac:dyDescent="0.25">
      <c r="A145" t="s">
        <v>458</v>
      </c>
      <c r="B145" t="s">
        <v>50</v>
      </c>
      <c r="C145">
        <v>2</v>
      </c>
      <c r="D145">
        <v>2</v>
      </c>
      <c r="E145" t="s">
        <v>10</v>
      </c>
      <c r="F145" s="1">
        <v>83.333333333333329</v>
      </c>
      <c r="G145" s="16">
        <v>42084</v>
      </c>
      <c r="H145" t="s">
        <v>162</v>
      </c>
      <c r="I145">
        <v>1352</v>
      </c>
    </row>
    <row r="146" spans="1:9" x14ac:dyDescent="0.25">
      <c r="A146" t="s">
        <v>458</v>
      </c>
      <c r="B146" t="s">
        <v>50</v>
      </c>
      <c r="C146">
        <v>3</v>
      </c>
      <c r="D146">
        <v>2</v>
      </c>
      <c r="E146" t="s">
        <v>10</v>
      </c>
      <c r="F146" s="1">
        <v>66.666666666666657</v>
      </c>
      <c r="G146" s="16">
        <v>42084</v>
      </c>
      <c r="H146" t="s">
        <v>163</v>
      </c>
      <c r="I146">
        <v>723</v>
      </c>
    </row>
    <row r="147" spans="1:9" x14ac:dyDescent="0.25">
      <c r="A147" t="s">
        <v>458</v>
      </c>
      <c r="B147" t="s">
        <v>50</v>
      </c>
      <c r="C147">
        <v>3</v>
      </c>
      <c r="D147">
        <v>2</v>
      </c>
      <c r="E147" t="s">
        <v>10</v>
      </c>
      <c r="F147" s="1">
        <v>66.666666666666657</v>
      </c>
      <c r="G147" s="16">
        <v>42084</v>
      </c>
      <c r="H147" t="s">
        <v>164</v>
      </c>
      <c r="I147">
        <v>1503</v>
      </c>
    </row>
    <row r="148" spans="1:9" x14ac:dyDescent="0.25">
      <c r="A148" t="s">
        <v>458</v>
      </c>
      <c r="B148" t="s">
        <v>50</v>
      </c>
      <c r="C148">
        <v>3</v>
      </c>
      <c r="D148">
        <v>2</v>
      </c>
      <c r="E148" t="s">
        <v>10</v>
      </c>
      <c r="F148" s="1">
        <v>66.666666666666657</v>
      </c>
      <c r="G148" s="16">
        <v>42084</v>
      </c>
      <c r="H148" t="s">
        <v>165</v>
      </c>
      <c r="I148">
        <v>1534</v>
      </c>
    </row>
    <row r="149" spans="1:9" x14ac:dyDescent="0.25">
      <c r="A149" t="s">
        <v>458</v>
      </c>
      <c r="B149" t="s">
        <v>52</v>
      </c>
      <c r="C149">
        <v>1</v>
      </c>
      <c r="D149">
        <v>3</v>
      </c>
      <c r="E149" t="s">
        <v>9</v>
      </c>
      <c r="G149" s="16">
        <v>42084</v>
      </c>
      <c r="H149" t="s">
        <v>44</v>
      </c>
      <c r="I149">
        <v>0</v>
      </c>
    </row>
    <row r="150" spans="1:9" x14ac:dyDescent="0.25">
      <c r="A150" t="s">
        <v>458</v>
      </c>
      <c r="B150" t="s">
        <v>55</v>
      </c>
      <c r="C150">
        <v>1</v>
      </c>
      <c r="D150">
        <v>6</v>
      </c>
      <c r="E150" t="s">
        <v>56</v>
      </c>
      <c r="G150" s="16">
        <v>42084</v>
      </c>
      <c r="H150" t="s">
        <v>44</v>
      </c>
      <c r="I150">
        <v>0</v>
      </c>
    </row>
    <row r="151" spans="1:9" x14ac:dyDescent="0.25">
      <c r="A151" t="s">
        <v>458</v>
      </c>
      <c r="B151" t="s">
        <v>55</v>
      </c>
      <c r="C151">
        <v>2</v>
      </c>
      <c r="D151">
        <v>6</v>
      </c>
      <c r="E151" t="s">
        <v>56</v>
      </c>
      <c r="F151" s="1">
        <v>50</v>
      </c>
      <c r="G151" s="16">
        <v>42084</v>
      </c>
      <c r="H151" t="s">
        <v>166</v>
      </c>
      <c r="I151">
        <v>1867</v>
      </c>
    </row>
    <row r="152" spans="1:9" x14ac:dyDescent="0.25">
      <c r="A152" t="s">
        <v>458</v>
      </c>
      <c r="B152" t="s">
        <v>57</v>
      </c>
      <c r="C152">
        <v>1</v>
      </c>
      <c r="D152">
        <v>10</v>
      </c>
      <c r="E152" t="s">
        <v>58</v>
      </c>
      <c r="G152" s="16">
        <v>42084</v>
      </c>
      <c r="H152" t="s">
        <v>44</v>
      </c>
      <c r="I152">
        <v>0</v>
      </c>
    </row>
    <row r="153" spans="1:9" x14ac:dyDescent="0.25">
      <c r="A153" t="s">
        <v>458</v>
      </c>
      <c r="B153" t="s">
        <v>57</v>
      </c>
      <c r="C153">
        <v>3</v>
      </c>
      <c r="D153">
        <v>10</v>
      </c>
      <c r="E153" t="s">
        <v>58</v>
      </c>
      <c r="F153" s="1">
        <v>94.444444444444443</v>
      </c>
      <c r="G153" s="16">
        <v>42084</v>
      </c>
      <c r="H153" t="s">
        <v>167</v>
      </c>
      <c r="I153">
        <v>1412</v>
      </c>
    </row>
    <row r="154" spans="1:9" x14ac:dyDescent="0.25">
      <c r="A154" t="s">
        <v>458</v>
      </c>
      <c r="B154" t="s">
        <v>57</v>
      </c>
      <c r="C154">
        <v>5</v>
      </c>
      <c r="D154">
        <v>10</v>
      </c>
      <c r="E154" t="s">
        <v>58</v>
      </c>
      <c r="F154" s="1">
        <v>88.888888888888886</v>
      </c>
      <c r="G154" s="16">
        <v>42084</v>
      </c>
      <c r="H154" t="s">
        <v>168</v>
      </c>
      <c r="I154">
        <v>1815</v>
      </c>
    </row>
    <row r="155" spans="1:9" x14ac:dyDescent="0.25">
      <c r="A155" t="s">
        <v>458</v>
      </c>
      <c r="B155" t="s">
        <v>57</v>
      </c>
      <c r="C155">
        <v>5</v>
      </c>
      <c r="D155">
        <v>10</v>
      </c>
      <c r="E155" t="s">
        <v>58</v>
      </c>
      <c r="F155" s="1">
        <v>88.888888888888886</v>
      </c>
      <c r="G155" s="16">
        <v>42084</v>
      </c>
      <c r="H155" t="s">
        <v>169</v>
      </c>
      <c r="I155">
        <v>2055</v>
      </c>
    </row>
    <row r="156" spans="1:9" x14ac:dyDescent="0.25">
      <c r="A156" t="s">
        <v>458</v>
      </c>
      <c r="B156" t="s">
        <v>57</v>
      </c>
      <c r="C156">
        <v>7</v>
      </c>
      <c r="D156">
        <v>10</v>
      </c>
      <c r="E156" t="s">
        <v>58</v>
      </c>
      <c r="F156" s="1">
        <v>83.333333333333343</v>
      </c>
      <c r="G156" s="16">
        <v>42084</v>
      </c>
      <c r="H156" t="s">
        <v>170</v>
      </c>
      <c r="I156">
        <v>1624</v>
      </c>
    </row>
    <row r="157" spans="1:9" x14ac:dyDescent="0.25">
      <c r="A157" t="s">
        <v>458</v>
      </c>
      <c r="B157" t="s">
        <v>57</v>
      </c>
      <c r="C157">
        <v>8</v>
      </c>
      <c r="D157">
        <v>10</v>
      </c>
      <c r="E157" t="s">
        <v>58</v>
      </c>
      <c r="F157" s="1">
        <v>80.555555555555557</v>
      </c>
      <c r="G157" s="16">
        <v>42084</v>
      </c>
      <c r="H157" t="s">
        <v>171</v>
      </c>
      <c r="I157">
        <v>1965</v>
      </c>
    </row>
    <row r="158" spans="1:9" x14ac:dyDescent="0.25">
      <c r="A158" t="s">
        <v>458</v>
      </c>
      <c r="B158" t="s">
        <v>57</v>
      </c>
      <c r="C158">
        <v>10</v>
      </c>
      <c r="D158">
        <v>10</v>
      </c>
      <c r="E158" t="s">
        <v>58</v>
      </c>
      <c r="F158" s="1">
        <v>75</v>
      </c>
      <c r="G158" s="16">
        <v>42084</v>
      </c>
      <c r="H158" t="s">
        <v>103</v>
      </c>
      <c r="I158">
        <v>2025</v>
      </c>
    </row>
    <row r="159" spans="1:9" x14ac:dyDescent="0.25">
      <c r="A159" t="s">
        <v>458</v>
      </c>
      <c r="B159" t="s">
        <v>57</v>
      </c>
      <c r="C159">
        <v>18</v>
      </c>
      <c r="D159">
        <v>10</v>
      </c>
      <c r="E159" t="s">
        <v>58</v>
      </c>
      <c r="F159" s="1">
        <v>52.777777777777779</v>
      </c>
      <c r="G159" s="16">
        <v>42084</v>
      </c>
      <c r="H159" t="s">
        <v>172</v>
      </c>
      <c r="I159">
        <v>2073</v>
      </c>
    </row>
    <row r="160" spans="1:9" x14ac:dyDescent="0.25">
      <c r="A160" t="s">
        <v>458</v>
      </c>
      <c r="B160" t="s">
        <v>57</v>
      </c>
      <c r="C160">
        <v>22</v>
      </c>
      <c r="D160">
        <v>10</v>
      </c>
      <c r="E160" t="s">
        <v>58</v>
      </c>
      <c r="F160" s="1">
        <v>41.666666666666671</v>
      </c>
      <c r="G160" s="16">
        <v>42084</v>
      </c>
      <c r="H160" t="s">
        <v>173</v>
      </c>
      <c r="I160">
        <v>2007</v>
      </c>
    </row>
    <row r="161" spans="1:9" x14ac:dyDescent="0.25">
      <c r="A161" t="s">
        <v>458</v>
      </c>
      <c r="B161" t="s">
        <v>57</v>
      </c>
      <c r="C161">
        <v>26</v>
      </c>
      <c r="D161">
        <v>10</v>
      </c>
      <c r="E161" t="s">
        <v>58</v>
      </c>
      <c r="F161" s="1">
        <v>30.555555555555557</v>
      </c>
      <c r="G161" s="16">
        <v>42084</v>
      </c>
      <c r="H161" t="s">
        <v>174</v>
      </c>
      <c r="I161">
        <v>1909</v>
      </c>
    </row>
    <row r="162" spans="1:9" x14ac:dyDescent="0.25">
      <c r="A162" t="s">
        <v>458</v>
      </c>
      <c r="B162" t="s">
        <v>57</v>
      </c>
      <c r="C162">
        <v>27</v>
      </c>
      <c r="D162">
        <v>10</v>
      </c>
      <c r="E162" t="s">
        <v>58</v>
      </c>
      <c r="F162" s="1">
        <v>27.777777777777786</v>
      </c>
      <c r="G162" s="16">
        <v>42084</v>
      </c>
      <c r="H162" t="s">
        <v>175</v>
      </c>
      <c r="I162">
        <v>767</v>
      </c>
    </row>
    <row r="163" spans="1:9" x14ac:dyDescent="0.25">
      <c r="A163" t="s">
        <v>458</v>
      </c>
      <c r="B163" t="s">
        <v>57</v>
      </c>
      <c r="C163">
        <v>29</v>
      </c>
      <c r="D163">
        <v>10</v>
      </c>
      <c r="E163" t="s">
        <v>58</v>
      </c>
      <c r="F163" s="1">
        <v>22.222222222222229</v>
      </c>
      <c r="G163" s="16">
        <v>42084</v>
      </c>
      <c r="H163" t="s">
        <v>63</v>
      </c>
      <c r="I163">
        <v>1814</v>
      </c>
    </row>
    <row r="164" spans="1:9" x14ac:dyDescent="0.25">
      <c r="A164" t="s">
        <v>458</v>
      </c>
      <c r="B164" t="s">
        <v>57</v>
      </c>
      <c r="C164">
        <v>29</v>
      </c>
      <c r="D164">
        <v>10</v>
      </c>
      <c r="E164" t="s">
        <v>58</v>
      </c>
      <c r="F164" s="1">
        <v>22.222222222222229</v>
      </c>
      <c r="G164" s="16">
        <v>42084</v>
      </c>
      <c r="H164" t="s">
        <v>123</v>
      </c>
      <c r="I164">
        <v>1885</v>
      </c>
    </row>
    <row r="165" spans="1:9" x14ac:dyDescent="0.25">
      <c r="A165" t="s">
        <v>458</v>
      </c>
      <c r="B165" t="s">
        <v>60</v>
      </c>
      <c r="C165">
        <v>1</v>
      </c>
      <c r="D165">
        <v>11</v>
      </c>
      <c r="E165" t="s">
        <v>61</v>
      </c>
      <c r="G165" s="16">
        <v>42084</v>
      </c>
      <c r="H165" t="s">
        <v>44</v>
      </c>
      <c r="I165">
        <v>0</v>
      </c>
    </row>
    <row r="166" spans="1:9" x14ac:dyDescent="0.25">
      <c r="A166" t="s">
        <v>458</v>
      </c>
      <c r="B166" t="s">
        <v>60</v>
      </c>
      <c r="C166">
        <v>4</v>
      </c>
      <c r="D166">
        <v>11</v>
      </c>
      <c r="E166" t="s">
        <v>61</v>
      </c>
      <c r="F166" s="1">
        <v>87.5</v>
      </c>
      <c r="G166" s="16">
        <v>42084</v>
      </c>
      <c r="H166" t="s">
        <v>497</v>
      </c>
      <c r="I166">
        <v>2120</v>
      </c>
    </row>
    <row r="167" spans="1:9" x14ac:dyDescent="0.25">
      <c r="A167" t="s">
        <v>458</v>
      </c>
      <c r="B167" t="s">
        <v>60</v>
      </c>
      <c r="C167">
        <v>5</v>
      </c>
      <c r="D167">
        <v>11</v>
      </c>
      <c r="E167" t="s">
        <v>61</v>
      </c>
      <c r="F167" s="1">
        <v>83.333333333333329</v>
      </c>
      <c r="G167" s="16">
        <v>42084</v>
      </c>
      <c r="H167" t="s">
        <v>176</v>
      </c>
      <c r="I167">
        <v>1777</v>
      </c>
    </row>
    <row r="168" spans="1:9" x14ac:dyDescent="0.25">
      <c r="A168" t="s">
        <v>458</v>
      </c>
      <c r="B168" t="s">
        <v>60</v>
      </c>
      <c r="C168">
        <v>6</v>
      </c>
      <c r="D168">
        <v>11</v>
      </c>
      <c r="E168" t="s">
        <v>61</v>
      </c>
      <c r="F168" s="1">
        <v>79.166666666666657</v>
      </c>
      <c r="G168" s="16">
        <v>42084</v>
      </c>
      <c r="H168" t="s">
        <v>177</v>
      </c>
      <c r="I168">
        <v>2021</v>
      </c>
    </row>
    <row r="169" spans="1:9" x14ac:dyDescent="0.25">
      <c r="A169" t="s">
        <v>458</v>
      </c>
      <c r="B169" t="s">
        <v>60</v>
      </c>
      <c r="C169">
        <v>9</v>
      </c>
      <c r="D169">
        <v>11</v>
      </c>
      <c r="E169" t="s">
        <v>61</v>
      </c>
      <c r="F169" s="1">
        <v>66.666666666666657</v>
      </c>
      <c r="G169" s="16">
        <v>42084</v>
      </c>
      <c r="H169" t="s">
        <v>178</v>
      </c>
      <c r="I169">
        <v>2046</v>
      </c>
    </row>
    <row r="170" spans="1:9" x14ac:dyDescent="0.25">
      <c r="A170" t="s">
        <v>458</v>
      </c>
      <c r="B170" t="s">
        <v>60</v>
      </c>
      <c r="C170">
        <v>10</v>
      </c>
      <c r="D170">
        <v>11</v>
      </c>
      <c r="E170" t="s">
        <v>61</v>
      </c>
      <c r="F170" s="1">
        <v>62.5</v>
      </c>
      <c r="G170" s="16">
        <v>42084</v>
      </c>
      <c r="H170" t="s">
        <v>179</v>
      </c>
      <c r="I170">
        <v>1710</v>
      </c>
    </row>
    <row r="171" spans="1:9" x14ac:dyDescent="0.25">
      <c r="A171" t="s">
        <v>458</v>
      </c>
      <c r="B171" t="s">
        <v>60</v>
      </c>
      <c r="C171">
        <v>13</v>
      </c>
      <c r="D171">
        <v>11</v>
      </c>
      <c r="E171" t="s">
        <v>61</v>
      </c>
      <c r="F171" s="1">
        <v>50</v>
      </c>
      <c r="G171" s="16">
        <v>42084</v>
      </c>
      <c r="H171" t="s">
        <v>180</v>
      </c>
      <c r="I171">
        <v>1696</v>
      </c>
    </row>
    <row r="172" spans="1:9" x14ac:dyDescent="0.25">
      <c r="A172" t="s">
        <v>458</v>
      </c>
      <c r="B172" t="s">
        <v>60</v>
      </c>
      <c r="C172">
        <v>15</v>
      </c>
      <c r="D172">
        <v>11</v>
      </c>
      <c r="E172" t="s">
        <v>61</v>
      </c>
      <c r="F172" s="1">
        <v>41.666666666666664</v>
      </c>
      <c r="G172" s="16">
        <v>42084</v>
      </c>
      <c r="H172" t="s">
        <v>181</v>
      </c>
      <c r="I172">
        <v>1950</v>
      </c>
    </row>
    <row r="173" spans="1:9" x14ac:dyDescent="0.25">
      <c r="A173" t="s">
        <v>458</v>
      </c>
      <c r="B173" t="s">
        <v>60</v>
      </c>
      <c r="C173">
        <v>18</v>
      </c>
      <c r="D173">
        <v>11</v>
      </c>
      <c r="E173" t="s">
        <v>61</v>
      </c>
      <c r="F173" s="1">
        <v>29.166666666666657</v>
      </c>
      <c r="G173" s="16">
        <v>42084</v>
      </c>
      <c r="H173" t="s">
        <v>182</v>
      </c>
      <c r="I173">
        <v>1594</v>
      </c>
    </row>
    <row r="174" spans="1:9" x14ac:dyDescent="0.25">
      <c r="A174" t="s">
        <v>458</v>
      </c>
      <c r="B174" t="s">
        <v>60</v>
      </c>
      <c r="C174">
        <v>20</v>
      </c>
      <c r="D174">
        <v>11</v>
      </c>
      <c r="E174" t="s">
        <v>61</v>
      </c>
      <c r="F174" s="1">
        <v>20.833333333333329</v>
      </c>
      <c r="G174" s="16">
        <v>42084</v>
      </c>
      <c r="H174" t="s">
        <v>183</v>
      </c>
      <c r="I174">
        <v>1964</v>
      </c>
    </row>
    <row r="175" spans="1:9" x14ac:dyDescent="0.25">
      <c r="A175" t="s">
        <v>458</v>
      </c>
      <c r="B175" t="s">
        <v>60</v>
      </c>
      <c r="C175">
        <v>23</v>
      </c>
      <c r="D175">
        <v>11</v>
      </c>
      <c r="E175" t="s">
        <v>61</v>
      </c>
      <c r="F175" s="1">
        <v>8.3333333333333286</v>
      </c>
      <c r="G175" s="16">
        <v>42084</v>
      </c>
      <c r="H175" t="s">
        <v>184</v>
      </c>
      <c r="I175">
        <v>1925</v>
      </c>
    </row>
    <row r="176" spans="1:9" x14ac:dyDescent="0.25">
      <c r="A176" t="s">
        <v>458</v>
      </c>
      <c r="B176" t="s">
        <v>64</v>
      </c>
      <c r="C176">
        <v>1</v>
      </c>
      <c r="D176">
        <v>12</v>
      </c>
      <c r="E176" t="s">
        <v>65</v>
      </c>
      <c r="G176" s="16">
        <v>42084</v>
      </c>
      <c r="H176" t="s">
        <v>44</v>
      </c>
      <c r="I176">
        <v>0</v>
      </c>
    </row>
    <row r="177" spans="1:11" x14ac:dyDescent="0.25">
      <c r="A177" t="s">
        <v>458</v>
      </c>
      <c r="B177" t="s">
        <v>64</v>
      </c>
      <c r="C177">
        <v>1</v>
      </c>
      <c r="D177">
        <v>12</v>
      </c>
      <c r="E177" t="s">
        <v>65</v>
      </c>
      <c r="F177" s="1">
        <v>100.5</v>
      </c>
      <c r="G177" s="16">
        <v>42084</v>
      </c>
      <c r="H177" t="s">
        <v>185</v>
      </c>
      <c r="I177">
        <v>1926</v>
      </c>
    </row>
    <row r="178" spans="1:11" x14ac:dyDescent="0.25">
      <c r="A178" t="s">
        <v>458</v>
      </c>
      <c r="B178" t="s">
        <v>64</v>
      </c>
      <c r="C178">
        <v>4</v>
      </c>
      <c r="D178">
        <v>12</v>
      </c>
      <c r="E178" t="s">
        <v>65</v>
      </c>
      <c r="F178" s="1">
        <v>40</v>
      </c>
      <c r="G178" s="16">
        <v>42084</v>
      </c>
      <c r="H178" t="s">
        <v>186</v>
      </c>
      <c r="I178">
        <v>2001</v>
      </c>
    </row>
    <row r="179" spans="1:11" x14ac:dyDescent="0.25">
      <c r="A179" t="s">
        <v>458</v>
      </c>
      <c r="B179" t="s">
        <v>64</v>
      </c>
      <c r="C179">
        <v>5</v>
      </c>
      <c r="D179">
        <v>12</v>
      </c>
      <c r="E179" t="s">
        <v>65</v>
      </c>
      <c r="F179" s="1">
        <v>20</v>
      </c>
      <c r="G179" s="16">
        <v>42084</v>
      </c>
      <c r="H179" t="s">
        <v>132</v>
      </c>
      <c r="I179">
        <v>1061</v>
      </c>
    </row>
    <row r="180" spans="1:11" x14ac:dyDescent="0.25">
      <c r="A180" t="s">
        <v>458</v>
      </c>
      <c r="B180" t="s">
        <v>66</v>
      </c>
      <c r="C180">
        <v>1</v>
      </c>
      <c r="D180">
        <v>13</v>
      </c>
      <c r="E180" t="s">
        <v>67</v>
      </c>
      <c r="G180" s="16">
        <v>42084</v>
      </c>
      <c r="H180" t="s">
        <v>44</v>
      </c>
      <c r="I180">
        <v>0</v>
      </c>
    </row>
    <row r="181" spans="1:11" x14ac:dyDescent="0.25">
      <c r="A181" t="s">
        <v>458</v>
      </c>
      <c r="B181" t="s">
        <v>66</v>
      </c>
      <c r="C181">
        <v>2</v>
      </c>
      <c r="D181">
        <v>13</v>
      </c>
      <c r="E181" t="s">
        <v>67</v>
      </c>
      <c r="F181" s="1">
        <v>88.888888888888886</v>
      </c>
      <c r="G181" s="16">
        <v>42084</v>
      </c>
      <c r="H181" t="s">
        <v>397</v>
      </c>
      <c r="I181">
        <v>2110</v>
      </c>
    </row>
    <row r="182" spans="1:11" x14ac:dyDescent="0.25">
      <c r="A182" t="s">
        <v>458</v>
      </c>
      <c r="B182" t="s">
        <v>66</v>
      </c>
      <c r="C182">
        <v>6</v>
      </c>
      <c r="D182">
        <v>13</v>
      </c>
      <c r="E182" t="s">
        <v>67</v>
      </c>
      <c r="F182" s="1">
        <v>44.444444444444443</v>
      </c>
      <c r="G182" s="16">
        <v>42084</v>
      </c>
      <c r="H182" t="s">
        <v>187</v>
      </c>
      <c r="I182">
        <v>1862</v>
      </c>
    </row>
    <row r="183" spans="1:11" x14ac:dyDescent="0.25">
      <c r="A183" t="s">
        <v>458</v>
      </c>
      <c r="B183" t="s">
        <v>70</v>
      </c>
      <c r="C183">
        <v>1</v>
      </c>
      <c r="D183">
        <v>14</v>
      </c>
      <c r="E183" t="s">
        <v>71</v>
      </c>
      <c r="G183" s="16">
        <v>42084</v>
      </c>
      <c r="H183" t="s">
        <v>44</v>
      </c>
      <c r="I183">
        <v>0</v>
      </c>
    </row>
    <row r="184" spans="1:11" x14ac:dyDescent="0.25">
      <c r="A184" t="s">
        <v>458</v>
      </c>
      <c r="B184" t="s">
        <v>70</v>
      </c>
      <c r="C184">
        <v>2</v>
      </c>
      <c r="D184">
        <v>14</v>
      </c>
      <c r="E184" t="s">
        <v>71</v>
      </c>
      <c r="F184" s="1">
        <v>85.714285714285708</v>
      </c>
      <c r="G184" s="16">
        <v>42084</v>
      </c>
      <c r="H184" t="s">
        <v>188</v>
      </c>
      <c r="I184">
        <v>1515</v>
      </c>
    </row>
    <row r="185" spans="1:11" x14ac:dyDescent="0.25">
      <c r="A185" t="s">
        <v>458</v>
      </c>
      <c r="B185" t="s">
        <v>72</v>
      </c>
      <c r="C185">
        <v>1</v>
      </c>
      <c r="D185">
        <v>17</v>
      </c>
      <c r="E185" t="s">
        <v>73</v>
      </c>
      <c r="G185" s="16">
        <v>42084</v>
      </c>
      <c r="H185" t="s">
        <v>44</v>
      </c>
      <c r="I185">
        <v>0</v>
      </c>
    </row>
    <row r="186" spans="1:11" x14ac:dyDescent="0.25">
      <c r="A186" t="s">
        <v>458</v>
      </c>
      <c r="B186" t="s">
        <v>72</v>
      </c>
      <c r="C186">
        <v>1</v>
      </c>
      <c r="D186">
        <v>17</v>
      </c>
      <c r="E186" t="s">
        <v>73</v>
      </c>
      <c r="F186" s="1">
        <v>100.4</v>
      </c>
      <c r="G186" s="16">
        <v>42084</v>
      </c>
      <c r="H186" t="s">
        <v>189</v>
      </c>
      <c r="I186">
        <v>1998</v>
      </c>
    </row>
    <row r="187" spans="1:11" x14ac:dyDescent="0.25">
      <c r="A187" t="s">
        <v>458</v>
      </c>
      <c r="B187" t="s">
        <v>72</v>
      </c>
      <c r="C187">
        <v>3</v>
      </c>
      <c r="D187">
        <v>17</v>
      </c>
      <c r="E187" t="s">
        <v>73</v>
      </c>
      <c r="F187" s="1">
        <v>50</v>
      </c>
      <c r="G187" s="16">
        <v>42084</v>
      </c>
      <c r="H187" t="s">
        <v>190</v>
      </c>
      <c r="I187">
        <v>1273</v>
      </c>
    </row>
    <row r="188" spans="1:11" x14ac:dyDescent="0.25">
      <c r="A188" t="s">
        <v>458</v>
      </c>
      <c r="B188" t="s">
        <v>74</v>
      </c>
      <c r="C188">
        <v>1</v>
      </c>
      <c r="D188">
        <v>18</v>
      </c>
      <c r="E188" t="s">
        <v>75</v>
      </c>
      <c r="G188" s="16">
        <v>42084</v>
      </c>
      <c r="H188" t="s">
        <v>44</v>
      </c>
      <c r="I188">
        <v>0</v>
      </c>
    </row>
    <row r="189" spans="1:11" x14ac:dyDescent="0.25">
      <c r="A189" t="s">
        <v>458</v>
      </c>
      <c r="B189" t="s">
        <v>74</v>
      </c>
      <c r="C189">
        <v>2</v>
      </c>
      <c r="D189">
        <v>18</v>
      </c>
      <c r="E189" t="s">
        <v>75</v>
      </c>
      <c r="F189" s="1">
        <v>66.666666666666657</v>
      </c>
      <c r="G189" s="16">
        <v>42084</v>
      </c>
      <c r="H189" t="s">
        <v>546</v>
      </c>
      <c r="I189">
        <v>2127</v>
      </c>
    </row>
    <row r="190" spans="1:11" x14ac:dyDescent="0.25">
      <c r="A190" t="s">
        <v>458</v>
      </c>
      <c r="B190" t="s">
        <v>76</v>
      </c>
      <c r="C190">
        <v>1</v>
      </c>
      <c r="D190">
        <v>22</v>
      </c>
      <c r="E190" t="s">
        <v>77</v>
      </c>
      <c r="G190" s="16">
        <v>42084</v>
      </c>
      <c r="H190" t="s">
        <v>44</v>
      </c>
      <c r="I190">
        <v>0</v>
      </c>
      <c r="K190" t="s">
        <v>192</v>
      </c>
    </row>
    <row r="191" spans="1:11" x14ac:dyDescent="0.25">
      <c r="A191" t="s">
        <v>459</v>
      </c>
      <c r="B191" t="s">
        <v>43</v>
      </c>
      <c r="C191">
        <v>1</v>
      </c>
      <c r="D191">
        <v>1</v>
      </c>
      <c r="E191" t="s">
        <v>11</v>
      </c>
      <c r="G191" s="16">
        <v>42098</v>
      </c>
      <c r="H191" t="s">
        <v>44</v>
      </c>
      <c r="I191">
        <v>0</v>
      </c>
    </row>
    <row r="192" spans="1:11" x14ac:dyDescent="0.25">
      <c r="A192" t="s">
        <v>459</v>
      </c>
      <c r="B192" t="s">
        <v>43</v>
      </c>
      <c r="C192">
        <v>1</v>
      </c>
      <c r="D192">
        <v>1</v>
      </c>
      <c r="E192" t="s">
        <v>11</v>
      </c>
      <c r="F192" s="1">
        <v>100.6</v>
      </c>
      <c r="G192" s="16">
        <v>42098</v>
      </c>
      <c r="H192" t="s">
        <v>49</v>
      </c>
      <c r="I192">
        <v>1768</v>
      </c>
    </row>
    <row r="193" spans="1:9" x14ac:dyDescent="0.25">
      <c r="A193" t="s">
        <v>459</v>
      </c>
      <c r="B193" t="s">
        <v>43</v>
      </c>
      <c r="C193">
        <v>2</v>
      </c>
      <c r="D193">
        <v>1</v>
      </c>
      <c r="E193" t="s">
        <v>11</v>
      </c>
      <c r="F193" s="1">
        <v>83.333333333333329</v>
      </c>
      <c r="G193" s="16">
        <v>42098</v>
      </c>
      <c r="H193" t="s">
        <v>155</v>
      </c>
      <c r="I193">
        <v>1632</v>
      </c>
    </row>
    <row r="194" spans="1:9" x14ac:dyDescent="0.25">
      <c r="A194" t="s">
        <v>459</v>
      </c>
      <c r="B194" t="s">
        <v>43</v>
      </c>
      <c r="C194">
        <v>3</v>
      </c>
      <c r="D194">
        <v>1</v>
      </c>
      <c r="E194" t="s">
        <v>11</v>
      </c>
      <c r="F194" s="1">
        <v>66.666666666666657</v>
      </c>
      <c r="G194" s="16">
        <v>42098</v>
      </c>
      <c r="H194" t="s">
        <v>194</v>
      </c>
      <c r="I194">
        <v>1726</v>
      </c>
    </row>
    <row r="195" spans="1:9" x14ac:dyDescent="0.25">
      <c r="A195" t="s">
        <v>459</v>
      </c>
      <c r="B195" t="s">
        <v>43</v>
      </c>
      <c r="C195">
        <v>4</v>
      </c>
      <c r="D195">
        <v>1</v>
      </c>
      <c r="E195" t="s">
        <v>11</v>
      </c>
      <c r="F195" s="1">
        <v>50</v>
      </c>
      <c r="G195" s="16">
        <v>42098</v>
      </c>
      <c r="H195" t="s">
        <v>195</v>
      </c>
      <c r="I195">
        <v>1742</v>
      </c>
    </row>
    <row r="196" spans="1:9" x14ac:dyDescent="0.25">
      <c r="A196" t="s">
        <v>459</v>
      </c>
      <c r="B196" t="s">
        <v>43</v>
      </c>
      <c r="C196">
        <v>5</v>
      </c>
      <c r="D196">
        <v>1</v>
      </c>
      <c r="E196" t="s">
        <v>11</v>
      </c>
      <c r="F196" s="1">
        <v>33.333333333333329</v>
      </c>
      <c r="G196" s="16">
        <v>42098</v>
      </c>
      <c r="H196" t="s">
        <v>160</v>
      </c>
      <c r="I196">
        <v>1565</v>
      </c>
    </row>
    <row r="197" spans="1:9" x14ac:dyDescent="0.25">
      <c r="A197" t="s">
        <v>459</v>
      </c>
      <c r="B197" t="s">
        <v>43</v>
      </c>
      <c r="C197">
        <v>6</v>
      </c>
      <c r="D197">
        <v>1</v>
      </c>
      <c r="E197" t="s">
        <v>11</v>
      </c>
      <c r="F197" s="1">
        <v>16.666666666666657</v>
      </c>
      <c r="G197" s="16">
        <v>42098</v>
      </c>
      <c r="H197" t="s">
        <v>196</v>
      </c>
      <c r="I197">
        <v>1678</v>
      </c>
    </row>
    <row r="198" spans="1:9" x14ac:dyDescent="0.25">
      <c r="A198" t="s">
        <v>459</v>
      </c>
      <c r="B198" t="s">
        <v>50</v>
      </c>
      <c r="C198">
        <v>1</v>
      </c>
      <c r="D198">
        <v>2</v>
      </c>
      <c r="E198" t="s">
        <v>10</v>
      </c>
      <c r="G198" s="16">
        <v>42098</v>
      </c>
      <c r="H198" t="s">
        <v>44</v>
      </c>
      <c r="I198">
        <v>0</v>
      </c>
    </row>
    <row r="199" spans="1:9" x14ac:dyDescent="0.25">
      <c r="A199" t="s">
        <v>459</v>
      </c>
      <c r="B199" t="s">
        <v>50</v>
      </c>
      <c r="C199">
        <v>1</v>
      </c>
      <c r="D199">
        <v>2</v>
      </c>
      <c r="E199" t="s">
        <v>10</v>
      </c>
      <c r="F199" s="1">
        <v>100.6</v>
      </c>
      <c r="G199" s="16">
        <v>42098</v>
      </c>
      <c r="H199" t="s">
        <v>197</v>
      </c>
      <c r="I199">
        <v>520</v>
      </c>
    </row>
    <row r="200" spans="1:9" x14ac:dyDescent="0.25">
      <c r="A200" t="s">
        <v>459</v>
      </c>
      <c r="B200" t="s">
        <v>50</v>
      </c>
      <c r="C200">
        <v>2</v>
      </c>
      <c r="D200">
        <v>2</v>
      </c>
      <c r="E200" t="s">
        <v>10</v>
      </c>
      <c r="F200" s="1">
        <v>83.333333333333329</v>
      </c>
      <c r="G200" s="16">
        <v>42098</v>
      </c>
      <c r="H200" t="s">
        <v>198</v>
      </c>
      <c r="I200">
        <v>979</v>
      </c>
    </row>
    <row r="201" spans="1:9" x14ac:dyDescent="0.25">
      <c r="A201" t="s">
        <v>459</v>
      </c>
      <c r="B201" t="s">
        <v>50</v>
      </c>
      <c r="C201">
        <v>2</v>
      </c>
      <c r="D201">
        <v>2</v>
      </c>
      <c r="E201" t="s">
        <v>10</v>
      </c>
      <c r="F201" s="1">
        <v>83.333333333333329</v>
      </c>
      <c r="G201" s="16">
        <v>42098</v>
      </c>
      <c r="H201" t="s">
        <v>165</v>
      </c>
      <c r="I201">
        <v>1534</v>
      </c>
    </row>
    <row r="202" spans="1:9" x14ac:dyDescent="0.25">
      <c r="A202" t="s">
        <v>459</v>
      </c>
      <c r="B202" t="s">
        <v>50</v>
      </c>
      <c r="C202">
        <v>4</v>
      </c>
      <c r="D202">
        <v>2</v>
      </c>
      <c r="E202" t="s">
        <v>10</v>
      </c>
      <c r="F202" s="1">
        <v>50</v>
      </c>
      <c r="G202" s="16">
        <v>42098</v>
      </c>
      <c r="H202" t="s">
        <v>162</v>
      </c>
      <c r="I202">
        <v>1352</v>
      </c>
    </row>
    <row r="203" spans="1:9" x14ac:dyDescent="0.25">
      <c r="A203" t="s">
        <v>459</v>
      </c>
      <c r="B203" t="s">
        <v>50</v>
      </c>
      <c r="C203">
        <v>5</v>
      </c>
      <c r="D203">
        <v>2</v>
      </c>
      <c r="E203" t="s">
        <v>10</v>
      </c>
      <c r="F203" s="1">
        <v>33.333333333333329</v>
      </c>
      <c r="G203" s="16">
        <v>42098</v>
      </c>
      <c r="H203" t="s">
        <v>187</v>
      </c>
      <c r="I203">
        <v>1862</v>
      </c>
    </row>
    <row r="204" spans="1:9" x14ac:dyDescent="0.25">
      <c r="A204" t="s">
        <v>459</v>
      </c>
      <c r="B204" t="s">
        <v>50</v>
      </c>
      <c r="C204">
        <v>6</v>
      </c>
      <c r="D204">
        <v>2</v>
      </c>
      <c r="E204" t="s">
        <v>10</v>
      </c>
      <c r="F204" s="1">
        <v>16.666666666666657</v>
      </c>
      <c r="G204" s="16">
        <v>42098</v>
      </c>
      <c r="H204" t="s">
        <v>118</v>
      </c>
      <c r="I204">
        <v>1401</v>
      </c>
    </row>
    <row r="205" spans="1:9" x14ac:dyDescent="0.25">
      <c r="A205" t="s">
        <v>459</v>
      </c>
      <c r="B205" t="s">
        <v>52</v>
      </c>
      <c r="C205">
        <v>1</v>
      </c>
      <c r="D205">
        <v>3</v>
      </c>
      <c r="E205" t="s">
        <v>9</v>
      </c>
      <c r="G205" s="16">
        <v>42098</v>
      </c>
      <c r="H205" t="s">
        <v>44</v>
      </c>
      <c r="I205">
        <v>0</v>
      </c>
    </row>
    <row r="206" spans="1:9" x14ac:dyDescent="0.25">
      <c r="A206" t="s">
        <v>459</v>
      </c>
      <c r="B206" t="s">
        <v>52</v>
      </c>
      <c r="C206">
        <v>1</v>
      </c>
      <c r="D206">
        <v>3</v>
      </c>
      <c r="E206" t="s">
        <v>9</v>
      </c>
      <c r="F206" s="1">
        <v>100.1</v>
      </c>
      <c r="G206" s="16">
        <v>42098</v>
      </c>
      <c r="H206" t="s">
        <v>54</v>
      </c>
      <c r="I206">
        <v>4</v>
      </c>
    </row>
    <row r="207" spans="1:9" x14ac:dyDescent="0.25">
      <c r="A207" t="s">
        <v>459</v>
      </c>
      <c r="B207" t="s">
        <v>55</v>
      </c>
      <c r="C207">
        <v>1</v>
      </c>
      <c r="D207">
        <v>6</v>
      </c>
      <c r="E207" t="s">
        <v>56</v>
      </c>
      <c r="G207" s="16">
        <v>42098</v>
      </c>
      <c r="H207" t="s">
        <v>44</v>
      </c>
      <c r="I207">
        <v>0</v>
      </c>
    </row>
    <row r="208" spans="1:9" x14ac:dyDescent="0.25">
      <c r="A208" t="s">
        <v>459</v>
      </c>
      <c r="B208" t="s">
        <v>55</v>
      </c>
      <c r="C208">
        <v>1</v>
      </c>
      <c r="D208">
        <v>6</v>
      </c>
      <c r="E208" t="s">
        <v>56</v>
      </c>
      <c r="F208" s="1">
        <v>100.2</v>
      </c>
      <c r="G208" s="16">
        <v>42098</v>
      </c>
      <c r="H208" t="s">
        <v>191</v>
      </c>
      <c r="I208">
        <v>1978</v>
      </c>
    </row>
    <row r="209" spans="1:9" x14ac:dyDescent="0.25">
      <c r="A209" t="s">
        <v>459</v>
      </c>
      <c r="B209" t="s">
        <v>55</v>
      </c>
      <c r="C209">
        <v>2</v>
      </c>
      <c r="D209">
        <v>6</v>
      </c>
      <c r="E209" t="s">
        <v>56</v>
      </c>
      <c r="F209" s="1">
        <v>50</v>
      </c>
      <c r="G209" s="16">
        <v>42098</v>
      </c>
      <c r="H209" t="s">
        <v>166</v>
      </c>
      <c r="I209">
        <v>1867</v>
      </c>
    </row>
    <row r="210" spans="1:9" x14ac:dyDescent="0.25">
      <c r="A210" t="s">
        <v>459</v>
      </c>
      <c r="B210" t="s">
        <v>57</v>
      </c>
      <c r="C210">
        <v>1</v>
      </c>
      <c r="D210">
        <v>10</v>
      </c>
      <c r="E210" t="s">
        <v>58</v>
      </c>
      <c r="G210" s="16">
        <v>42098</v>
      </c>
      <c r="H210" t="s">
        <v>44</v>
      </c>
      <c r="I210">
        <v>0</v>
      </c>
    </row>
    <row r="211" spans="1:9" x14ac:dyDescent="0.25">
      <c r="A211" t="s">
        <v>459</v>
      </c>
      <c r="B211" t="s">
        <v>57</v>
      </c>
      <c r="C211">
        <v>1</v>
      </c>
      <c r="D211">
        <v>10</v>
      </c>
      <c r="E211" t="s">
        <v>58</v>
      </c>
      <c r="F211" s="1">
        <v>102.7</v>
      </c>
      <c r="G211" s="16">
        <v>42098</v>
      </c>
      <c r="H211" t="s">
        <v>199</v>
      </c>
      <c r="I211">
        <v>1647</v>
      </c>
    </row>
    <row r="212" spans="1:9" x14ac:dyDescent="0.25">
      <c r="A212" t="s">
        <v>459</v>
      </c>
      <c r="B212" t="s">
        <v>57</v>
      </c>
      <c r="C212">
        <v>2</v>
      </c>
      <c r="D212">
        <v>10</v>
      </c>
      <c r="E212" t="s">
        <v>58</v>
      </c>
      <c r="F212" s="1">
        <v>96.296296296296291</v>
      </c>
      <c r="G212" s="16">
        <v>42098</v>
      </c>
      <c r="H212" t="s">
        <v>200</v>
      </c>
      <c r="I212">
        <v>1756</v>
      </c>
    </row>
    <row r="213" spans="1:9" x14ac:dyDescent="0.25">
      <c r="A213" t="s">
        <v>459</v>
      </c>
      <c r="B213" t="s">
        <v>57</v>
      </c>
      <c r="C213">
        <v>3</v>
      </c>
      <c r="D213">
        <v>10</v>
      </c>
      <c r="E213" t="s">
        <v>58</v>
      </c>
      <c r="F213" s="1">
        <v>92.592592592592595</v>
      </c>
      <c r="G213" s="16">
        <v>42098</v>
      </c>
      <c r="H213" t="s">
        <v>169</v>
      </c>
      <c r="I213">
        <v>2055</v>
      </c>
    </row>
    <row r="214" spans="1:9" x14ac:dyDescent="0.25">
      <c r="A214" t="s">
        <v>459</v>
      </c>
      <c r="B214" t="s">
        <v>57</v>
      </c>
      <c r="C214">
        <v>4</v>
      </c>
      <c r="D214">
        <v>10</v>
      </c>
      <c r="E214" t="s">
        <v>58</v>
      </c>
      <c r="F214" s="1">
        <v>88.888888888888886</v>
      </c>
      <c r="G214" s="16">
        <v>42098</v>
      </c>
      <c r="H214" t="s">
        <v>201</v>
      </c>
      <c r="I214">
        <v>1496</v>
      </c>
    </row>
    <row r="215" spans="1:9" x14ac:dyDescent="0.25">
      <c r="A215" t="s">
        <v>459</v>
      </c>
      <c r="B215" t="s">
        <v>57</v>
      </c>
      <c r="C215">
        <v>4</v>
      </c>
      <c r="D215">
        <v>10</v>
      </c>
      <c r="E215" t="s">
        <v>58</v>
      </c>
      <c r="F215" s="1">
        <v>88.888888888888886</v>
      </c>
      <c r="G215" s="16">
        <v>42098</v>
      </c>
      <c r="H215" t="s">
        <v>168</v>
      </c>
      <c r="I215">
        <v>1815</v>
      </c>
    </row>
    <row r="216" spans="1:9" x14ac:dyDescent="0.25">
      <c r="A216" t="s">
        <v>459</v>
      </c>
      <c r="B216" t="s">
        <v>57</v>
      </c>
      <c r="C216">
        <v>4</v>
      </c>
      <c r="D216">
        <v>10</v>
      </c>
      <c r="E216" t="s">
        <v>58</v>
      </c>
      <c r="F216" s="1">
        <v>88.888888888888886</v>
      </c>
      <c r="G216" s="16">
        <v>42098</v>
      </c>
      <c r="H216" t="s">
        <v>202</v>
      </c>
      <c r="I216">
        <v>1984</v>
      </c>
    </row>
    <row r="217" spans="1:9" x14ac:dyDescent="0.25">
      <c r="A217" t="s">
        <v>459</v>
      </c>
      <c r="B217" t="s">
        <v>57</v>
      </c>
      <c r="C217">
        <v>7</v>
      </c>
      <c r="D217">
        <v>10</v>
      </c>
      <c r="E217" t="s">
        <v>58</v>
      </c>
      <c r="F217" s="1">
        <v>77.777777777777771</v>
      </c>
      <c r="G217" s="16">
        <v>42098</v>
      </c>
      <c r="H217" t="s">
        <v>167</v>
      </c>
      <c r="I217">
        <v>1412</v>
      </c>
    </row>
    <row r="218" spans="1:9" x14ac:dyDescent="0.25">
      <c r="A218" t="s">
        <v>459</v>
      </c>
      <c r="B218" t="s">
        <v>57</v>
      </c>
      <c r="C218">
        <v>8</v>
      </c>
      <c r="D218">
        <v>10</v>
      </c>
      <c r="E218" t="s">
        <v>58</v>
      </c>
      <c r="F218" s="1">
        <v>74.074074074074076</v>
      </c>
      <c r="G218" s="16">
        <v>42098</v>
      </c>
      <c r="H218" t="s">
        <v>203</v>
      </c>
      <c r="I218">
        <v>2066</v>
      </c>
    </row>
    <row r="219" spans="1:9" x14ac:dyDescent="0.25">
      <c r="A219" t="s">
        <v>459</v>
      </c>
      <c r="B219" t="s">
        <v>57</v>
      </c>
      <c r="C219">
        <v>11</v>
      </c>
      <c r="D219">
        <v>10</v>
      </c>
      <c r="E219" t="s">
        <v>58</v>
      </c>
      <c r="F219" s="1">
        <v>62.962962962962962</v>
      </c>
      <c r="G219" s="16">
        <v>42098</v>
      </c>
      <c r="H219" t="s">
        <v>204</v>
      </c>
      <c r="I219">
        <v>1757</v>
      </c>
    </row>
    <row r="220" spans="1:9" x14ac:dyDescent="0.25">
      <c r="A220" t="s">
        <v>459</v>
      </c>
      <c r="B220" t="s">
        <v>57</v>
      </c>
      <c r="C220">
        <v>11</v>
      </c>
      <c r="D220">
        <v>10</v>
      </c>
      <c r="E220" t="s">
        <v>58</v>
      </c>
      <c r="F220" s="1">
        <v>62.962962962962962</v>
      </c>
      <c r="G220" s="16">
        <v>42098</v>
      </c>
      <c r="H220" t="s">
        <v>205</v>
      </c>
      <c r="I220">
        <v>1919</v>
      </c>
    </row>
    <row r="221" spans="1:9" x14ac:dyDescent="0.25">
      <c r="A221" t="s">
        <v>459</v>
      </c>
      <c r="B221" t="s">
        <v>57</v>
      </c>
      <c r="C221">
        <v>14</v>
      </c>
      <c r="D221">
        <v>10</v>
      </c>
      <c r="E221" t="s">
        <v>58</v>
      </c>
      <c r="F221" s="1">
        <v>51.851851851851855</v>
      </c>
      <c r="G221" s="16">
        <v>42098</v>
      </c>
      <c r="H221" t="s">
        <v>206</v>
      </c>
      <c r="I221">
        <v>1683</v>
      </c>
    </row>
    <row r="222" spans="1:9" x14ac:dyDescent="0.25">
      <c r="A222" t="s">
        <v>459</v>
      </c>
      <c r="B222" t="s">
        <v>57</v>
      </c>
      <c r="C222">
        <v>16</v>
      </c>
      <c r="D222">
        <v>10</v>
      </c>
      <c r="E222" t="s">
        <v>58</v>
      </c>
      <c r="F222" s="1">
        <v>44.444444444444443</v>
      </c>
      <c r="G222" s="16">
        <v>42098</v>
      </c>
      <c r="H222" t="s">
        <v>177</v>
      </c>
      <c r="I222">
        <v>2021</v>
      </c>
    </row>
    <row r="223" spans="1:9" x14ac:dyDescent="0.25">
      <c r="A223" t="s">
        <v>459</v>
      </c>
      <c r="B223" t="s">
        <v>57</v>
      </c>
      <c r="C223">
        <v>17</v>
      </c>
      <c r="D223">
        <v>10</v>
      </c>
      <c r="E223" t="s">
        <v>58</v>
      </c>
      <c r="F223" s="1">
        <v>40.74074074074074</v>
      </c>
      <c r="G223" s="16">
        <v>42098</v>
      </c>
      <c r="H223" t="s">
        <v>207</v>
      </c>
      <c r="I223">
        <v>1114</v>
      </c>
    </row>
    <row r="224" spans="1:9" x14ac:dyDescent="0.25">
      <c r="A224" t="s">
        <v>459</v>
      </c>
      <c r="B224" t="s">
        <v>57</v>
      </c>
      <c r="C224">
        <v>18</v>
      </c>
      <c r="D224">
        <v>10</v>
      </c>
      <c r="E224" t="s">
        <v>58</v>
      </c>
      <c r="F224" s="1">
        <v>37.037037037037038</v>
      </c>
      <c r="G224" s="16">
        <v>42098</v>
      </c>
      <c r="H224" t="s">
        <v>208</v>
      </c>
      <c r="I224">
        <v>1764</v>
      </c>
    </row>
    <row r="225" spans="1:9" x14ac:dyDescent="0.25">
      <c r="A225" t="s">
        <v>459</v>
      </c>
      <c r="B225" t="s">
        <v>57</v>
      </c>
      <c r="C225">
        <v>19</v>
      </c>
      <c r="D225">
        <v>10</v>
      </c>
      <c r="E225" t="s">
        <v>58</v>
      </c>
      <c r="F225" s="1">
        <v>33.333333333333329</v>
      </c>
      <c r="G225" s="16">
        <v>42098</v>
      </c>
      <c r="H225" t="s">
        <v>209</v>
      </c>
      <c r="I225">
        <v>1434</v>
      </c>
    </row>
    <row r="226" spans="1:9" x14ac:dyDescent="0.25">
      <c r="A226" t="s">
        <v>459</v>
      </c>
      <c r="B226" t="s">
        <v>57</v>
      </c>
      <c r="C226">
        <v>20</v>
      </c>
      <c r="D226">
        <v>10</v>
      </c>
      <c r="E226" t="s">
        <v>58</v>
      </c>
      <c r="F226" s="1">
        <v>29.629629629629633</v>
      </c>
      <c r="G226" s="16">
        <v>42098</v>
      </c>
      <c r="H226" t="s">
        <v>179</v>
      </c>
      <c r="I226">
        <v>1710</v>
      </c>
    </row>
    <row r="227" spans="1:9" x14ac:dyDescent="0.25">
      <c r="A227" t="s">
        <v>459</v>
      </c>
      <c r="B227" t="s">
        <v>57</v>
      </c>
      <c r="C227">
        <v>22</v>
      </c>
      <c r="D227">
        <v>10</v>
      </c>
      <c r="E227" t="s">
        <v>58</v>
      </c>
      <c r="F227" s="1">
        <v>22.222222222222229</v>
      </c>
      <c r="G227" s="16">
        <v>42098</v>
      </c>
      <c r="H227" t="s">
        <v>210</v>
      </c>
      <c r="I227">
        <v>1677</v>
      </c>
    </row>
    <row r="228" spans="1:9" x14ac:dyDescent="0.25">
      <c r="A228" t="s">
        <v>459</v>
      </c>
      <c r="B228" t="s">
        <v>57</v>
      </c>
      <c r="C228">
        <v>23</v>
      </c>
      <c r="D228">
        <v>10</v>
      </c>
      <c r="E228" t="s">
        <v>58</v>
      </c>
      <c r="F228" s="1">
        <v>18.518518518518519</v>
      </c>
      <c r="G228" s="16">
        <v>42098</v>
      </c>
      <c r="H228" t="s">
        <v>211</v>
      </c>
      <c r="I228">
        <v>1993</v>
      </c>
    </row>
    <row r="229" spans="1:9" x14ac:dyDescent="0.25">
      <c r="A229" t="s">
        <v>459</v>
      </c>
      <c r="B229" t="s">
        <v>57</v>
      </c>
      <c r="C229">
        <v>25</v>
      </c>
      <c r="D229">
        <v>10</v>
      </c>
      <c r="E229" t="s">
        <v>58</v>
      </c>
      <c r="F229" s="1">
        <v>11.111111111111114</v>
      </c>
      <c r="G229" s="16">
        <v>42098</v>
      </c>
      <c r="H229" t="s">
        <v>212</v>
      </c>
      <c r="I229">
        <v>1719</v>
      </c>
    </row>
    <row r="230" spans="1:9" x14ac:dyDescent="0.25">
      <c r="A230" t="s">
        <v>459</v>
      </c>
      <c r="B230" t="s">
        <v>57</v>
      </c>
      <c r="C230">
        <v>26</v>
      </c>
      <c r="D230">
        <v>10</v>
      </c>
      <c r="E230" t="s">
        <v>58</v>
      </c>
      <c r="F230" s="1">
        <v>7.4074074074074048</v>
      </c>
      <c r="G230" s="16">
        <v>42098</v>
      </c>
      <c r="H230" t="s">
        <v>180</v>
      </c>
      <c r="I230">
        <v>1696</v>
      </c>
    </row>
    <row r="231" spans="1:9" x14ac:dyDescent="0.25">
      <c r="A231" t="s">
        <v>459</v>
      </c>
      <c r="B231" t="s">
        <v>60</v>
      </c>
      <c r="C231">
        <v>1</v>
      </c>
      <c r="D231">
        <v>11</v>
      </c>
      <c r="E231" t="s">
        <v>61</v>
      </c>
      <c r="G231" s="16">
        <v>42098</v>
      </c>
      <c r="H231" t="s">
        <v>44</v>
      </c>
      <c r="I231">
        <v>0</v>
      </c>
    </row>
    <row r="232" spans="1:9" x14ac:dyDescent="0.25">
      <c r="A232" t="s">
        <v>459</v>
      </c>
      <c r="B232" t="s">
        <v>60</v>
      </c>
      <c r="C232">
        <v>1</v>
      </c>
      <c r="D232">
        <v>11</v>
      </c>
      <c r="E232" t="s">
        <v>61</v>
      </c>
      <c r="F232" s="1">
        <v>101.5</v>
      </c>
      <c r="G232" s="16">
        <v>42098</v>
      </c>
      <c r="H232" t="s">
        <v>176</v>
      </c>
      <c r="I232">
        <v>1777</v>
      </c>
    </row>
    <row r="233" spans="1:9" x14ac:dyDescent="0.25">
      <c r="A233" t="s">
        <v>459</v>
      </c>
      <c r="B233" t="s">
        <v>60</v>
      </c>
      <c r="C233">
        <v>2</v>
      </c>
      <c r="D233">
        <v>11</v>
      </c>
      <c r="E233" t="s">
        <v>61</v>
      </c>
      <c r="F233" s="1">
        <v>93.333333333333329</v>
      </c>
      <c r="G233" s="16">
        <v>42098</v>
      </c>
      <c r="H233" t="s">
        <v>213</v>
      </c>
      <c r="I233">
        <v>1962</v>
      </c>
    </row>
    <row r="234" spans="1:9" x14ac:dyDescent="0.25">
      <c r="A234" t="s">
        <v>459</v>
      </c>
      <c r="B234" t="s">
        <v>60</v>
      </c>
      <c r="C234">
        <v>3</v>
      </c>
      <c r="D234">
        <v>11</v>
      </c>
      <c r="E234" t="s">
        <v>61</v>
      </c>
      <c r="F234" s="1">
        <v>86.666666666666671</v>
      </c>
      <c r="G234" s="16">
        <v>42098</v>
      </c>
      <c r="H234" t="s">
        <v>214</v>
      </c>
      <c r="I234">
        <v>1889</v>
      </c>
    </row>
    <row r="235" spans="1:9" x14ac:dyDescent="0.25">
      <c r="A235" t="s">
        <v>459</v>
      </c>
      <c r="B235" t="s">
        <v>60</v>
      </c>
      <c r="C235">
        <v>4</v>
      </c>
      <c r="D235">
        <v>11</v>
      </c>
      <c r="E235" t="s">
        <v>61</v>
      </c>
      <c r="F235" s="1">
        <v>80</v>
      </c>
      <c r="G235" s="16">
        <v>42098</v>
      </c>
      <c r="H235" t="s">
        <v>215</v>
      </c>
      <c r="I235">
        <v>2028</v>
      </c>
    </row>
    <row r="236" spans="1:9" x14ac:dyDescent="0.25">
      <c r="A236" t="s">
        <v>459</v>
      </c>
      <c r="B236" t="s">
        <v>60</v>
      </c>
      <c r="C236">
        <v>4</v>
      </c>
      <c r="D236">
        <v>11</v>
      </c>
      <c r="E236" t="s">
        <v>61</v>
      </c>
      <c r="F236" s="1">
        <v>80</v>
      </c>
      <c r="G236" s="16">
        <v>42098</v>
      </c>
      <c r="H236" t="s">
        <v>216</v>
      </c>
      <c r="I236">
        <v>2031</v>
      </c>
    </row>
    <row r="237" spans="1:9" x14ac:dyDescent="0.25">
      <c r="A237" t="s">
        <v>459</v>
      </c>
      <c r="B237" t="s">
        <v>60</v>
      </c>
      <c r="C237">
        <v>4</v>
      </c>
      <c r="D237">
        <v>11</v>
      </c>
      <c r="E237" t="s">
        <v>61</v>
      </c>
      <c r="F237" s="1">
        <v>80</v>
      </c>
      <c r="G237" s="16">
        <v>42098</v>
      </c>
      <c r="H237" t="s">
        <v>217</v>
      </c>
      <c r="I237">
        <v>2048</v>
      </c>
    </row>
    <row r="238" spans="1:9" x14ac:dyDescent="0.25">
      <c r="A238" t="s">
        <v>459</v>
      </c>
      <c r="B238" t="s">
        <v>60</v>
      </c>
      <c r="C238">
        <v>7</v>
      </c>
      <c r="D238">
        <v>11</v>
      </c>
      <c r="E238" t="s">
        <v>61</v>
      </c>
      <c r="F238" s="1">
        <v>60</v>
      </c>
      <c r="G238" s="16">
        <v>42098</v>
      </c>
      <c r="H238" t="s">
        <v>218</v>
      </c>
      <c r="I238">
        <v>2069</v>
      </c>
    </row>
    <row r="239" spans="1:9" x14ac:dyDescent="0.25">
      <c r="A239" t="s">
        <v>459</v>
      </c>
      <c r="B239" t="s">
        <v>60</v>
      </c>
      <c r="C239">
        <v>8</v>
      </c>
      <c r="D239">
        <v>11</v>
      </c>
      <c r="E239" t="s">
        <v>61</v>
      </c>
      <c r="F239" s="1">
        <v>53.333333333333329</v>
      </c>
      <c r="G239" s="16">
        <v>42098</v>
      </c>
      <c r="H239" t="s">
        <v>219</v>
      </c>
      <c r="I239">
        <v>2032</v>
      </c>
    </row>
    <row r="240" spans="1:9" x14ac:dyDescent="0.25">
      <c r="A240" t="s">
        <v>459</v>
      </c>
      <c r="B240" t="s">
        <v>60</v>
      </c>
      <c r="C240">
        <v>9</v>
      </c>
      <c r="D240">
        <v>11</v>
      </c>
      <c r="E240" t="s">
        <v>61</v>
      </c>
      <c r="F240" s="1">
        <v>46.666666666666664</v>
      </c>
      <c r="G240" s="16">
        <v>42098</v>
      </c>
      <c r="H240" t="s">
        <v>220</v>
      </c>
      <c r="I240">
        <v>2061</v>
      </c>
    </row>
    <row r="241" spans="1:9" x14ac:dyDescent="0.25">
      <c r="A241" t="s">
        <v>459</v>
      </c>
      <c r="B241" t="s">
        <v>60</v>
      </c>
      <c r="C241">
        <v>10</v>
      </c>
      <c r="D241">
        <v>11</v>
      </c>
      <c r="E241" t="s">
        <v>61</v>
      </c>
      <c r="F241" s="1">
        <v>40</v>
      </c>
      <c r="G241" s="16">
        <v>42098</v>
      </c>
      <c r="H241" t="s">
        <v>221</v>
      </c>
      <c r="I241">
        <v>2068</v>
      </c>
    </row>
    <row r="242" spans="1:9" x14ac:dyDescent="0.25">
      <c r="A242" t="s">
        <v>459</v>
      </c>
      <c r="B242" t="s">
        <v>60</v>
      </c>
      <c r="C242">
        <v>13</v>
      </c>
      <c r="D242">
        <v>11</v>
      </c>
      <c r="E242" t="s">
        <v>61</v>
      </c>
      <c r="F242" s="1">
        <v>20</v>
      </c>
      <c r="G242" s="16">
        <v>42098</v>
      </c>
      <c r="H242" t="s">
        <v>222</v>
      </c>
      <c r="I242">
        <v>2071</v>
      </c>
    </row>
    <row r="243" spans="1:9" x14ac:dyDescent="0.25">
      <c r="A243" t="s">
        <v>459</v>
      </c>
      <c r="B243" t="s">
        <v>60</v>
      </c>
      <c r="C243">
        <v>14</v>
      </c>
      <c r="D243">
        <v>11</v>
      </c>
      <c r="E243" t="s">
        <v>61</v>
      </c>
      <c r="F243" s="1">
        <v>13.333333333333329</v>
      </c>
      <c r="G243" s="16">
        <v>42098</v>
      </c>
      <c r="H243" t="s">
        <v>223</v>
      </c>
      <c r="I243">
        <v>2070</v>
      </c>
    </row>
    <row r="244" spans="1:9" x14ac:dyDescent="0.25">
      <c r="A244" t="s">
        <v>459</v>
      </c>
      <c r="B244" t="s">
        <v>64</v>
      </c>
      <c r="C244">
        <v>1</v>
      </c>
      <c r="D244">
        <v>12</v>
      </c>
      <c r="E244" t="s">
        <v>65</v>
      </c>
      <c r="G244" s="16">
        <v>42098</v>
      </c>
      <c r="H244" t="s">
        <v>44</v>
      </c>
      <c r="I244">
        <v>0</v>
      </c>
    </row>
    <row r="245" spans="1:9" x14ac:dyDescent="0.25">
      <c r="A245" t="s">
        <v>459</v>
      </c>
      <c r="B245" t="s">
        <v>66</v>
      </c>
      <c r="C245">
        <v>1</v>
      </c>
      <c r="D245">
        <v>13</v>
      </c>
      <c r="E245" t="s">
        <v>67</v>
      </c>
      <c r="G245" s="16">
        <v>42098</v>
      </c>
      <c r="H245" t="s">
        <v>44</v>
      </c>
      <c r="I245">
        <v>0</v>
      </c>
    </row>
    <row r="246" spans="1:9" x14ac:dyDescent="0.25">
      <c r="A246" t="s">
        <v>459</v>
      </c>
      <c r="B246" t="s">
        <v>66</v>
      </c>
      <c r="C246">
        <v>1</v>
      </c>
      <c r="D246">
        <v>13</v>
      </c>
      <c r="E246" t="s">
        <v>67</v>
      </c>
      <c r="F246" s="1">
        <v>100.3</v>
      </c>
      <c r="G246" s="16">
        <v>42098</v>
      </c>
      <c r="H246" t="s">
        <v>224</v>
      </c>
      <c r="I246">
        <v>1322</v>
      </c>
    </row>
    <row r="247" spans="1:9" x14ac:dyDescent="0.25">
      <c r="A247" t="s">
        <v>459</v>
      </c>
      <c r="B247" t="s">
        <v>66</v>
      </c>
      <c r="C247">
        <v>2</v>
      </c>
      <c r="D247">
        <v>13</v>
      </c>
      <c r="E247" t="s">
        <v>67</v>
      </c>
      <c r="F247" s="1">
        <v>66.666666666666657</v>
      </c>
      <c r="G247" s="16">
        <v>42098</v>
      </c>
      <c r="H247" t="s">
        <v>225</v>
      </c>
      <c r="I247">
        <v>670</v>
      </c>
    </row>
    <row r="248" spans="1:9" x14ac:dyDescent="0.25">
      <c r="A248" t="s">
        <v>459</v>
      </c>
      <c r="B248" t="s">
        <v>66</v>
      </c>
      <c r="C248">
        <v>3</v>
      </c>
      <c r="D248">
        <v>13</v>
      </c>
      <c r="E248" t="s">
        <v>67</v>
      </c>
      <c r="F248" s="1">
        <v>33.333333333333329</v>
      </c>
      <c r="G248" s="16">
        <v>42098</v>
      </c>
      <c r="H248" t="s">
        <v>110</v>
      </c>
      <c r="I248">
        <v>1417</v>
      </c>
    </row>
    <row r="249" spans="1:9" x14ac:dyDescent="0.25">
      <c r="A249" t="s">
        <v>459</v>
      </c>
      <c r="B249" t="s">
        <v>70</v>
      </c>
      <c r="C249">
        <v>1</v>
      </c>
      <c r="D249">
        <v>14</v>
      </c>
      <c r="E249" t="s">
        <v>71</v>
      </c>
      <c r="G249" s="16">
        <v>42098</v>
      </c>
      <c r="H249" t="s">
        <v>44</v>
      </c>
      <c r="I249">
        <v>0</v>
      </c>
    </row>
    <row r="250" spans="1:9" x14ac:dyDescent="0.25">
      <c r="A250" t="s">
        <v>459</v>
      </c>
      <c r="B250" t="s">
        <v>70</v>
      </c>
      <c r="C250">
        <v>1</v>
      </c>
      <c r="D250">
        <v>14</v>
      </c>
      <c r="E250" t="s">
        <v>71</v>
      </c>
      <c r="F250" s="1">
        <v>100.4</v>
      </c>
      <c r="G250" s="16">
        <v>42098</v>
      </c>
      <c r="H250" t="s">
        <v>226</v>
      </c>
      <c r="I250">
        <v>1780</v>
      </c>
    </row>
    <row r="251" spans="1:9" x14ac:dyDescent="0.25">
      <c r="A251" t="s">
        <v>459</v>
      </c>
      <c r="B251" t="s">
        <v>70</v>
      </c>
      <c r="C251">
        <v>2</v>
      </c>
      <c r="D251">
        <v>14</v>
      </c>
      <c r="E251" t="s">
        <v>71</v>
      </c>
      <c r="F251" s="1">
        <v>75</v>
      </c>
      <c r="G251" s="16">
        <v>42098</v>
      </c>
      <c r="H251" t="s">
        <v>227</v>
      </c>
      <c r="I251">
        <v>1816</v>
      </c>
    </row>
    <row r="252" spans="1:9" x14ac:dyDescent="0.25">
      <c r="A252" t="s">
        <v>459</v>
      </c>
      <c r="B252" t="s">
        <v>70</v>
      </c>
      <c r="C252">
        <v>4</v>
      </c>
      <c r="D252">
        <v>14</v>
      </c>
      <c r="E252" t="s">
        <v>71</v>
      </c>
      <c r="F252" s="1">
        <v>25</v>
      </c>
      <c r="G252" s="16">
        <v>42098</v>
      </c>
      <c r="H252" t="s">
        <v>228</v>
      </c>
      <c r="I252">
        <v>1328</v>
      </c>
    </row>
    <row r="253" spans="1:9" x14ac:dyDescent="0.25">
      <c r="A253" t="s">
        <v>459</v>
      </c>
      <c r="B253" t="s">
        <v>72</v>
      </c>
      <c r="C253">
        <v>1</v>
      </c>
      <c r="D253">
        <v>17</v>
      </c>
      <c r="E253" t="s">
        <v>73</v>
      </c>
      <c r="G253" s="16">
        <v>42098</v>
      </c>
      <c r="H253" t="s">
        <v>44</v>
      </c>
      <c r="I253">
        <v>0</v>
      </c>
    </row>
    <row r="254" spans="1:9" x14ac:dyDescent="0.25">
      <c r="A254" t="s">
        <v>459</v>
      </c>
      <c r="B254" t="s">
        <v>72</v>
      </c>
      <c r="C254">
        <v>1</v>
      </c>
      <c r="D254">
        <v>17</v>
      </c>
      <c r="E254" t="s">
        <v>73</v>
      </c>
      <c r="F254" s="1">
        <v>100.4</v>
      </c>
      <c r="G254" s="16">
        <v>42098</v>
      </c>
      <c r="H254" t="s">
        <v>229</v>
      </c>
      <c r="I254">
        <v>1870</v>
      </c>
    </row>
    <row r="255" spans="1:9" x14ac:dyDescent="0.25">
      <c r="A255" t="s">
        <v>459</v>
      </c>
      <c r="B255" t="s">
        <v>72</v>
      </c>
      <c r="C255">
        <v>2</v>
      </c>
      <c r="D255">
        <v>17</v>
      </c>
      <c r="E255" t="s">
        <v>73</v>
      </c>
      <c r="F255" s="1">
        <v>75</v>
      </c>
      <c r="G255" s="16">
        <v>42098</v>
      </c>
      <c r="H255" t="s">
        <v>230</v>
      </c>
      <c r="I255">
        <v>1997</v>
      </c>
    </row>
    <row r="256" spans="1:9" x14ac:dyDescent="0.25">
      <c r="A256" t="s">
        <v>459</v>
      </c>
      <c r="B256" t="s">
        <v>72</v>
      </c>
      <c r="C256">
        <v>4</v>
      </c>
      <c r="D256">
        <v>17</v>
      </c>
      <c r="E256" t="s">
        <v>73</v>
      </c>
      <c r="F256" s="1">
        <v>25</v>
      </c>
      <c r="G256" s="16">
        <v>42098</v>
      </c>
      <c r="H256" t="s">
        <v>231</v>
      </c>
      <c r="I256">
        <v>1952</v>
      </c>
    </row>
    <row r="257" spans="1:11" x14ac:dyDescent="0.25">
      <c r="A257" t="s">
        <v>459</v>
      </c>
      <c r="B257" t="s">
        <v>74</v>
      </c>
      <c r="C257">
        <v>1</v>
      </c>
      <c r="D257">
        <v>18</v>
      </c>
      <c r="E257" t="s">
        <v>75</v>
      </c>
      <c r="G257" s="16">
        <v>42098</v>
      </c>
      <c r="H257" t="s">
        <v>44</v>
      </c>
      <c r="I257">
        <v>0</v>
      </c>
    </row>
    <row r="258" spans="1:11" x14ac:dyDescent="0.25">
      <c r="A258" t="s">
        <v>459</v>
      </c>
      <c r="B258" t="s">
        <v>74</v>
      </c>
      <c r="C258">
        <v>1</v>
      </c>
      <c r="D258">
        <v>18</v>
      </c>
      <c r="E258" t="s">
        <v>75</v>
      </c>
      <c r="F258" s="1">
        <v>100.2</v>
      </c>
      <c r="G258" s="16">
        <v>42098</v>
      </c>
      <c r="H258" t="s">
        <v>232</v>
      </c>
      <c r="I258">
        <v>1903</v>
      </c>
    </row>
    <row r="259" spans="1:11" x14ac:dyDescent="0.25">
      <c r="A259" t="s">
        <v>459</v>
      </c>
      <c r="B259" t="s">
        <v>76</v>
      </c>
      <c r="C259">
        <v>1</v>
      </c>
      <c r="D259">
        <v>22</v>
      </c>
      <c r="E259" t="s">
        <v>77</v>
      </c>
      <c r="G259" s="16">
        <v>42098</v>
      </c>
      <c r="H259" t="s">
        <v>44</v>
      </c>
      <c r="I259">
        <v>0</v>
      </c>
      <c r="K259" t="s">
        <v>337</v>
      </c>
    </row>
    <row r="260" spans="1:11" x14ac:dyDescent="0.25">
      <c r="A260" t="s">
        <v>460</v>
      </c>
      <c r="B260" t="s">
        <v>43</v>
      </c>
      <c r="C260">
        <v>1</v>
      </c>
      <c r="D260">
        <v>1</v>
      </c>
      <c r="E260" t="s">
        <v>11</v>
      </c>
      <c r="G260" s="16">
        <v>42113</v>
      </c>
      <c r="H260" t="s">
        <v>44</v>
      </c>
      <c r="I260">
        <v>0</v>
      </c>
    </row>
    <row r="261" spans="1:11" x14ac:dyDescent="0.25">
      <c r="A261" t="s">
        <v>460</v>
      </c>
      <c r="B261" t="s">
        <v>43</v>
      </c>
      <c r="C261">
        <v>2</v>
      </c>
      <c r="D261">
        <v>1</v>
      </c>
      <c r="E261" t="s">
        <v>11</v>
      </c>
      <c r="F261" s="1">
        <v>90</v>
      </c>
      <c r="G261" s="16">
        <v>42113</v>
      </c>
      <c r="H261" t="s">
        <v>136</v>
      </c>
      <c r="I261">
        <v>2084</v>
      </c>
    </row>
    <row r="262" spans="1:11" x14ac:dyDescent="0.25">
      <c r="A262" t="s">
        <v>460</v>
      </c>
      <c r="B262" t="s">
        <v>43</v>
      </c>
      <c r="C262">
        <v>3</v>
      </c>
      <c r="D262">
        <v>1</v>
      </c>
      <c r="E262" t="s">
        <v>11</v>
      </c>
      <c r="F262" s="1">
        <v>80</v>
      </c>
      <c r="G262" s="16">
        <v>42113</v>
      </c>
      <c r="H262" t="s">
        <v>137</v>
      </c>
      <c r="I262">
        <v>2015</v>
      </c>
    </row>
    <row r="263" spans="1:11" x14ac:dyDescent="0.25">
      <c r="A263" t="s">
        <v>460</v>
      </c>
      <c r="B263" t="s">
        <v>43</v>
      </c>
      <c r="C263">
        <v>7</v>
      </c>
      <c r="D263">
        <v>1</v>
      </c>
      <c r="E263" t="s">
        <v>11</v>
      </c>
      <c r="F263" s="1">
        <v>40</v>
      </c>
      <c r="G263" s="16">
        <v>42113</v>
      </c>
      <c r="H263" t="s">
        <v>341</v>
      </c>
      <c r="I263">
        <v>1743</v>
      </c>
    </row>
    <row r="264" spans="1:11" x14ac:dyDescent="0.25">
      <c r="A264" t="s">
        <v>460</v>
      </c>
      <c r="B264" t="s">
        <v>50</v>
      </c>
      <c r="C264">
        <v>1</v>
      </c>
      <c r="D264">
        <v>2</v>
      </c>
      <c r="E264" t="s">
        <v>10</v>
      </c>
      <c r="G264" s="16">
        <v>42113</v>
      </c>
      <c r="H264" t="s">
        <v>44</v>
      </c>
      <c r="I264">
        <v>0</v>
      </c>
    </row>
    <row r="265" spans="1:11" x14ac:dyDescent="0.25">
      <c r="A265" t="s">
        <v>460</v>
      </c>
      <c r="B265" t="s">
        <v>50</v>
      </c>
      <c r="C265">
        <v>1</v>
      </c>
      <c r="D265">
        <v>2</v>
      </c>
      <c r="E265" t="s">
        <v>10</v>
      </c>
      <c r="F265" s="1">
        <v>100.2</v>
      </c>
      <c r="G265" s="16">
        <v>42113</v>
      </c>
      <c r="H265" t="s">
        <v>165</v>
      </c>
      <c r="I265">
        <v>1534</v>
      </c>
    </row>
    <row r="266" spans="1:11" x14ac:dyDescent="0.25">
      <c r="A266" t="s">
        <v>460</v>
      </c>
      <c r="B266" t="s">
        <v>50</v>
      </c>
      <c r="C266">
        <v>2</v>
      </c>
      <c r="D266">
        <v>2</v>
      </c>
      <c r="E266" t="s">
        <v>10</v>
      </c>
      <c r="F266" s="1">
        <v>50</v>
      </c>
      <c r="G266" s="16">
        <v>42113</v>
      </c>
      <c r="H266" t="s">
        <v>51</v>
      </c>
      <c r="I266">
        <v>1112</v>
      </c>
    </row>
    <row r="267" spans="1:11" x14ac:dyDescent="0.25">
      <c r="A267" t="s">
        <v>460</v>
      </c>
      <c r="B267" t="s">
        <v>52</v>
      </c>
      <c r="C267">
        <v>1</v>
      </c>
      <c r="D267">
        <v>3</v>
      </c>
      <c r="E267" t="s">
        <v>9</v>
      </c>
      <c r="G267" s="16">
        <v>42113</v>
      </c>
      <c r="H267" t="s">
        <v>44</v>
      </c>
      <c r="I267">
        <v>0</v>
      </c>
    </row>
    <row r="268" spans="1:11" x14ac:dyDescent="0.25">
      <c r="A268" t="s">
        <v>460</v>
      </c>
      <c r="B268" t="s">
        <v>55</v>
      </c>
      <c r="C268">
        <v>1</v>
      </c>
      <c r="D268">
        <v>6</v>
      </c>
      <c r="E268" t="s">
        <v>56</v>
      </c>
      <c r="G268" s="16">
        <v>42113</v>
      </c>
      <c r="H268" t="s">
        <v>44</v>
      </c>
      <c r="I268">
        <v>0</v>
      </c>
    </row>
    <row r="269" spans="1:11" x14ac:dyDescent="0.25">
      <c r="A269" t="s">
        <v>460</v>
      </c>
      <c r="B269" t="s">
        <v>57</v>
      </c>
      <c r="C269">
        <v>1</v>
      </c>
      <c r="D269">
        <v>10</v>
      </c>
      <c r="E269" t="s">
        <v>58</v>
      </c>
      <c r="G269" s="16">
        <v>42113</v>
      </c>
      <c r="H269" t="s">
        <v>44</v>
      </c>
      <c r="I269">
        <v>0</v>
      </c>
    </row>
    <row r="270" spans="1:11" x14ac:dyDescent="0.25">
      <c r="A270" t="s">
        <v>460</v>
      </c>
      <c r="B270" t="s">
        <v>57</v>
      </c>
      <c r="C270">
        <v>1</v>
      </c>
      <c r="D270">
        <v>10</v>
      </c>
      <c r="E270" t="s">
        <v>58</v>
      </c>
      <c r="F270" s="1">
        <v>102.1</v>
      </c>
      <c r="G270" s="16">
        <v>42113</v>
      </c>
      <c r="H270" t="s">
        <v>122</v>
      </c>
      <c r="I270">
        <v>1990</v>
      </c>
    </row>
    <row r="271" spans="1:11" x14ac:dyDescent="0.25">
      <c r="A271" t="s">
        <v>460</v>
      </c>
      <c r="B271" t="s">
        <v>57</v>
      </c>
      <c r="C271">
        <v>2</v>
      </c>
      <c r="D271">
        <v>10</v>
      </c>
      <c r="E271" t="s">
        <v>58</v>
      </c>
      <c r="F271" s="1">
        <v>95.238095238095241</v>
      </c>
      <c r="G271" s="16">
        <v>42113</v>
      </c>
      <c r="H271" t="s">
        <v>102</v>
      </c>
      <c r="I271">
        <v>2004</v>
      </c>
    </row>
    <row r="272" spans="1:11" x14ac:dyDescent="0.25">
      <c r="A272" t="s">
        <v>460</v>
      </c>
      <c r="B272" t="s">
        <v>57</v>
      </c>
      <c r="C272">
        <v>6</v>
      </c>
      <c r="D272">
        <v>10</v>
      </c>
      <c r="E272" t="s">
        <v>58</v>
      </c>
      <c r="F272" s="1">
        <v>76.19047619047619</v>
      </c>
      <c r="G272" s="16">
        <v>42113</v>
      </c>
      <c r="H272" t="s">
        <v>105</v>
      </c>
      <c r="I272">
        <v>2014</v>
      </c>
    </row>
    <row r="273" spans="1:9" x14ac:dyDescent="0.25">
      <c r="A273" t="s">
        <v>460</v>
      </c>
      <c r="B273" t="s">
        <v>57</v>
      </c>
      <c r="C273">
        <v>7</v>
      </c>
      <c r="D273">
        <v>10</v>
      </c>
      <c r="E273" t="s">
        <v>58</v>
      </c>
      <c r="F273" s="1">
        <v>71.428571428571431</v>
      </c>
      <c r="G273" s="16">
        <v>42113</v>
      </c>
      <c r="H273" t="s">
        <v>248</v>
      </c>
      <c r="I273">
        <v>1934</v>
      </c>
    </row>
    <row r="274" spans="1:9" x14ac:dyDescent="0.25">
      <c r="A274" t="s">
        <v>460</v>
      </c>
      <c r="B274" t="s">
        <v>57</v>
      </c>
      <c r="C274">
        <v>10</v>
      </c>
      <c r="D274">
        <v>10</v>
      </c>
      <c r="E274" t="s">
        <v>58</v>
      </c>
      <c r="F274" s="1">
        <v>57.142857142857146</v>
      </c>
      <c r="G274" s="16">
        <v>42113</v>
      </c>
      <c r="H274" t="s">
        <v>89</v>
      </c>
      <c r="I274">
        <v>1938</v>
      </c>
    </row>
    <row r="275" spans="1:9" x14ac:dyDescent="0.25">
      <c r="A275" t="s">
        <v>460</v>
      </c>
      <c r="B275" t="s">
        <v>57</v>
      </c>
      <c r="C275">
        <v>14</v>
      </c>
      <c r="D275">
        <v>10</v>
      </c>
      <c r="E275" t="s">
        <v>58</v>
      </c>
      <c r="F275" s="1">
        <v>38.095238095238095</v>
      </c>
      <c r="G275" s="16">
        <v>42113</v>
      </c>
      <c r="H275" t="s">
        <v>207</v>
      </c>
      <c r="I275">
        <v>1114</v>
      </c>
    </row>
    <row r="276" spans="1:9" x14ac:dyDescent="0.25">
      <c r="A276" t="s">
        <v>460</v>
      </c>
      <c r="B276" t="s">
        <v>57</v>
      </c>
      <c r="C276">
        <v>16</v>
      </c>
      <c r="D276">
        <v>10</v>
      </c>
      <c r="E276" t="s">
        <v>58</v>
      </c>
      <c r="F276" s="1">
        <v>28.571428571428569</v>
      </c>
      <c r="G276" s="16">
        <v>42113</v>
      </c>
      <c r="H276" t="s">
        <v>104</v>
      </c>
      <c r="I276">
        <v>1651</v>
      </c>
    </row>
    <row r="277" spans="1:9" x14ac:dyDescent="0.25">
      <c r="A277" t="s">
        <v>460</v>
      </c>
      <c r="B277" t="s">
        <v>57</v>
      </c>
      <c r="C277">
        <v>18</v>
      </c>
      <c r="D277">
        <v>10</v>
      </c>
      <c r="E277" t="s">
        <v>58</v>
      </c>
      <c r="F277" s="1">
        <v>19.047619047619051</v>
      </c>
      <c r="G277" s="16">
        <v>42113</v>
      </c>
      <c r="H277" t="s">
        <v>249</v>
      </c>
      <c r="I277">
        <v>1453</v>
      </c>
    </row>
    <row r="278" spans="1:9" x14ac:dyDescent="0.25">
      <c r="A278" t="s">
        <v>460</v>
      </c>
      <c r="B278" t="s">
        <v>60</v>
      </c>
      <c r="C278">
        <v>1</v>
      </c>
      <c r="D278">
        <v>11</v>
      </c>
      <c r="E278" t="s">
        <v>61</v>
      </c>
      <c r="G278" s="16">
        <v>42113</v>
      </c>
      <c r="H278" t="s">
        <v>44</v>
      </c>
      <c r="I278">
        <v>0</v>
      </c>
    </row>
    <row r="279" spans="1:9" x14ac:dyDescent="0.25">
      <c r="A279" t="s">
        <v>460</v>
      </c>
      <c r="B279" t="s">
        <v>60</v>
      </c>
      <c r="C279">
        <v>2</v>
      </c>
      <c r="D279">
        <v>11</v>
      </c>
      <c r="E279" t="s">
        <v>61</v>
      </c>
      <c r="F279" s="1">
        <v>96.551724137931032</v>
      </c>
      <c r="G279" s="16">
        <v>42113</v>
      </c>
      <c r="H279" t="s">
        <v>125</v>
      </c>
      <c r="I279">
        <v>2030</v>
      </c>
    </row>
    <row r="280" spans="1:9" x14ac:dyDescent="0.25">
      <c r="A280" t="s">
        <v>460</v>
      </c>
      <c r="B280" t="s">
        <v>60</v>
      </c>
      <c r="C280">
        <v>4</v>
      </c>
      <c r="D280">
        <v>11</v>
      </c>
      <c r="E280" t="s">
        <v>61</v>
      </c>
      <c r="F280" s="1">
        <v>89.65517241379311</v>
      </c>
      <c r="G280" s="16">
        <v>42113</v>
      </c>
      <c r="H280" t="s">
        <v>140</v>
      </c>
      <c r="I280">
        <v>2012</v>
      </c>
    </row>
    <row r="281" spans="1:9" x14ac:dyDescent="0.25">
      <c r="A281" t="s">
        <v>460</v>
      </c>
      <c r="B281" t="s">
        <v>60</v>
      </c>
      <c r="C281">
        <v>5</v>
      </c>
      <c r="D281">
        <v>11</v>
      </c>
      <c r="E281" t="s">
        <v>61</v>
      </c>
      <c r="F281" s="1">
        <v>86.206896551724142</v>
      </c>
      <c r="G281" s="16">
        <v>42113</v>
      </c>
      <c r="H281" t="s">
        <v>241</v>
      </c>
      <c r="I281">
        <v>1133</v>
      </c>
    </row>
    <row r="282" spans="1:9" x14ac:dyDescent="0.25">
      <c r="A282" t="s">
        <v>460</v>
      </c>
      <c r="B282" t="s">
        <v>60</v>
      </c>
      <c r="C282">
        <v>6</v>
      </c>
      <c r="D282">
        <v>11</v>
      </c>
      <c r="E282" t="s">
        <v>61</v>
      </c>
      <c r="F282" s="1">
        <v>82.758620689655174</v>
      </c>
      <c r="G282" s="16">
        <v>42113</v>
      </c>
      <c r="H282" t="s">
        <v>131</v>
      </c>
      <c r="I282">
        <v>2075</v>
      </c>
    </row>
    <row r="283" spans="1:9" x14ac:dyDescent="0.25">
      <c r="A283" t="s">
        <v>460</v>
      </c>
      <c r="B283" t="s">
        <v>60</v>
      </c>
      <c r="C283">
        <v>11</v>
      </c>
      <c r="D283">
        <v>11</v>
      </c>
      <c r="E283" t="s">
        <v>61</v>
      </c>
      <c r="F283" s="1">
        <v>65.517241379310349</v>
      </c>
      <c r="G283" s="16">
        <v>42113</v>
      </c>
      <c r="H283" t="s">
        <v>107</v>
      </c>
      <c r="I283">
        <v>1899</v>
      </c>
    </row>
    <row r="284" spans="1:9" x14ac:dyDescent="0.25">
      <c r="A284" t="s">
        <v>460</v>
      </c>
      <c r="B284" t="s">
        <v>60</v>
      </c>
      <c r="C284">
        <v>13</v>
      </c>
      <c r="D284">
        <v>11</v>
      </c>
      <c r="E284" t="s">
        <v>61</v>
      </c>
      <c r="F284" s="1">
        <v>58.620689655172413</v>
      </c>
      <c r="G284" s="16">
        <v>42113</v>
      </c>
      <c r="H284" t="s">
        <v>127</v>
      </c>
      <c r="I284">
        <v>1734</v>
      </c>
    </row>
    <row r="285" spans="1:9" x14ac:dyDescent="0.25">
      <c r="A285" t="s">
        <v>460</v>
      </c>
      <c r="B285" t="s">
        <v>60</v>
      </c>
      <c r="C285">
        <v>14</v>
      </c>
      <c r="D285">
        <v>11</v>
      </c>
      <c r="E285" t="s">
        <v>61</v>
      </c>
      <c r="F285" s="1">
        <v>55.172413793103452</v>
      </c>
      <c r="G285" s="16">
        <v>42113</v>
      </c>
      <c r="H285" t="s">
        <v>250</v>
      </c>
      <c r="I285">
        <v>1733</v>
      </c>
    </row>
    <row r="286" spans="1:9" x14ac:dyDescent="0.25">
      <c r="A286" t="s">
        <v>460</v>
      </c>
      <c r="B286" t="s">
        <v>60</v>
      </c>
      <c r="C286">
        <v>15</v>
      </c>
      <c r="D286">
        <v>11</v>
      </c>
      <c r="E286" t="s">
        <v>61</v>
      </c>
      <c r="F286" s="1">
        <v>51.724137931034484</v>
      </c>
      <c r="G286" s="16">
        <v>42113</v>
      </c>
      <c r="H286" t="s">
        <v>139</v>
      </c>
      <c r="I286">
        <v>2082</v>
      </c>
    </row>
    <row r="287" spans="1:9" x14ac:dyDescent="0.25">
      <c r="A287" t="s">
        <v>460</v>
      </c>
      <c r="B287" t="s">
        <v>60</v>
      </c>
      <c r="C287">
        <v>18</v>
      </c>
      <c r="D287">
        <v>11</v>
      </c>
      <c r="E287" t="s">
        <v>61</v>
      </c>
      <c r="F287" s="1">
        <v>41.379310344827587</v>
      </c>
      <c r="G287" s="16">
        <v>42113</v>
      </c>
      <c r="H287" t="s">
        <v>239</v>
      </c>
      <c r="I287">
        <v>2016</v>
      </c>
    </row>
    <row r="288" spans="1:9" x14ac:dyDescent="0.25">
      <c r="A288" t="s">
        <v>460</v>
      </c>
      <c r="B288" t="s">
        <v>60</v>
      </c>
      <c r="C288">
        <v>23</v>
      </c>
      <c r="D288">
        <v>11</v>
      </c>
      <c r="E288" t="s">
        <v>61</v>
      </c>
      <c r="F288" s="1">
        <v>24.137931034482762</v>
      </c>
      <c r="G288" s="16">
        <v>42113</v>
      </c>
      <c r="H288" t="s">
        <v>251</v>
      </c>
      <c r="I288">
        <v>1966</v>
      </c>
    </row>
    <row r="289" spans="1:9" x14ac:dyDescent="0.25">
      <c r="A289" t="s">
        <v>460</v>
      </c>
      <c r="B289" t="s">
        <v>60</v>
      </c>
      <c r="C289">
        <v>24</v>
      </c>
      <c r="D289">
        <v>11</v>
      </c>
      <c r="E289" t="s">
        <v>61</v>
      </c>
      <c r="F289" s="1">
        <v>20.689655172413794</v>
      </c>
      <c r="G289" s="16">
        <v>42113</v>
      </c>
      <c r="H289" t="s">
        <v>141</v>
      </c>
      <c r="I289">
        <v>2035</v>
      </c>
    </row>
    <row r="290" spans="1:9" x14ac:dyDescent="0.25">
      <c r="A290" t="s">
        <v>460</v>
      </c>
      <c r="B290" t="s">
        <v>60</v>
      </c>
      <c r="C290">
        <v>25</v>
      </c>
      <c r="D290">
        <v>11</v>
      </c>
      <c r="E290" t="s">
        <v>61</v>
      </c>
      <c r="F290" s="1">
        <v>17.241379310344826</v>
      </c>
      <c r="G290" s="16">
        <v>42113</v>
      </c>
      <c r="H290" t="s">
        <v>144</v>
      </c>
      <c r="I290">
        <v>2076</v>
      </c>
    </row>
    <row r="291" spans="1:9" x14ac:dyDescent="0.25">
      <c r="A291" t="s">
        <v>460</v>
      </c>
      <c r="B291" t="s">
        <v>60</v>
      </c>
      <c r="C291">
        <v>29</v>
      </c>
      <c r="D291">
        <v>11</v>
      </c>
      <c r="E291" t="s">
        <v>61</v>
      </c>
      <c r="F291" s="1">
        <v>3.448275862068968</v>
      </c>
      <c r="G291" s="16">
        <v>42113</v>
      </c>
      <c r="H291" t="s">
        <v>108</v>
      </c>
      <c r="I291">
        <v>2018</v>
      </c>
    </row>
    <row r="292" spans="1:9" x14ac:dyDescent="0.25">
      <c r="A292" t="s">
        <v>460</v>
      </c>
      <c r="B292" t="s">
        <v>64</v>
      </c>
      <c r="C292">
        <v>1</v>
      </c>
      <c r="D292">
        <v>12</v>
      </c>
      <c r="E292" t="s">
        <v>65</v>
      </c>
      <c r="G292" s="16">
        <v>42113</v>
      </c>
      <c r="H292" t="s">
        <v>44</v>
      </c>
      <c r="I292">
        <v>0</v>
      </c>
    </row>
    <row r="293" spans="1:9" x14ac:dyDescent="0.25">
      <c r="A293" t="s">
        <v>460</v>
      </c>
      <c r="B293" t="s">
        <v>64</v>
      </c>
      <c r="C293">
        <v>3</v>
      </c>
      <c r="D293">
        <v>12</v>
      </c>
      <c r="E293" t="s">
        <v>65</v>
      </c>
      <c r="F293" s="1">
        <v>84.615384615384613</v>
      </c>
      <c r="G293" s="16">
        <v>42113</v>
      </c>
      <c r="H293" t="s">
        <v>243</v>
      </c>
      <c r="I293">
        <v>2013</v>
      </c>
    </row>
    <row r="294" spans="1:9" x14ac:dyDescent="0.25">
      <c r="A294" t="s">
        <v>460</v>
      </c>
      <c r="B294" t="s">
        <v>64</v>
      </c>
      <c r="C294">
        <v>4</v>
      </c>
      <c r="D294">
        <v>12</v>
      </c>
      <c r="E294" t="s">
        <v>65</v>
      </c>
      <c r="F294" s="1">
        <v>76.92307692307692</v>
      </c>
      <c r="G294" s="16">
        <v>42113</v>
      </c>
      <c r="H294" t="s">
        <v>183</v>
      </c>
      <c r="I294">
        <v>1964</v>
      </c>
    </row>
    <row r="295" spans="1:9" x14ac:dyDescent="0.25">
      <c r="A295" t="s">
        <v>460</v>
      </c>
      <c r="B295" t="s">
        <v>64</v>
      </c>
      <c r="C295">
        <v>9</v>
      </c>
      <c r="D295">
        <v>12</v>
      </c>
      <c r="E295" t="s">
        <v>65</v>
      </c>
      <c r="F295" s="1">
        <v>38.46153846153846</v>
      </c>
      <c r="G295" s="16">
        <v>42113</v>
      </c>
      <c r="H295" t="s">
        <v>252</v>
      </c>
      <c r="I295">
        <v>2087</v>
      </c>
    </row>
    <row r="296" spans="1:9" x14ac:dyDescent="0.25">
      <c r="A296" t="s">
        <v>460</v>
      </c>
      <c r="B296" t="s">
        <v>64</v>
      </c>
      <c r="C296">
        <v>12</v>
      </c>
      <c r="D296">
        <v>12</v>
      </c>
      <c r="E296" t="s">
        <v>65</v>
      </c>
      <c r="F296" s="1">
        <v>15.384615384615387</v>
      </c>
      <c r="G296" s="16">
        <v>42113</v>
      </c>
      <c r="H296" t="s">
        <v>132</v>
      </c>
      <c r="I296">
        <v>1061</v>
      </c>
    </row>
    <row r="297" spans="1:9" x14ac:dyDescent="0.25">
      <c r="A297" t="s">
        <v>460</v>
      </c>
      <c r="B297" t="s">
        <v>66</v>
      </c>
      <c r="C297">
        <v>1</v>
      </c>
      <c r="D297">
        <v>13</v>
      </c>
      <c r="E297" t="s">
        <v>67</v>
      </c>
      <c r="G297" s="16">
        <v>42113</v>
      </c>
      <c r="H297" t="s">
        <v>44</v>
      </c>
      <c r="I297">
        <v>0</v>
      </c>
    </row>
    <row r="298" spans="1:9" x14ac:dyDescent="0.25">
      <c r="A298" t="s">
        <v>460</v>
      </c>
      <c r="B298" t="s">
        <v>66</v>
      </c>
      <c r="C298">
        <v>1</v>
      </c>
      <c r="D298">
        <v>13</v>
      </c>
      <c r="E298" t="s">
        <v>67</v>
      </c>
      <c r="F298" s="1">
        <v>100.8</v>
      </c>
      <c r="G298" s="16">
        <v>42113</v>
      </c>
      <c r="H298" t="s">
        <v>111</v>
      </c>
      <c r="I298">
        <v>2026</v>
      </c>
    </row>
    <row r="299" spans="1:9" x14ac:dyDescent="0.25">
      <c r="A299" t="s">
        <v>460</v>
      </c>
      <c r="B299" t="s">
        <v>66</v>
      </c>
      <c r="C299">
        <v>5</v>
      </c>
      <c r="D299">
        <v>13</v>
      </c>
      <c r="E299" t="s">
        <v>67</v>
      </c>
      <c r="F299" s="1">
        <v>50</v>
      </c>
      <c r="G299" s="16">
        <v>42113</v>
      </c>
      <c r="H299" t="s">
        <v>68</v>
      </c>
      <c r="I299">
        <v>1163</v>
      </c>
    </row>
    <row r="300" spans="1:9" x14ac:dyDescent="0.25">
      <c r="A300" t="s">
        <v>460</v>
      </c>
      <c r="B300" t="s">
        <v>66</v>
      </c>
      <c r="C300">
        <v>6</v>
      </c>
      <c r="D300">
        <v>13</v>
      </c>
      <c r="E300" t="s">
        <v>67</v>
      </c>
      <c r="F300" s="1">
        <v>37.5</v>
      </c>
      <c r="G300" s="16">
        <v>42113</v>
      </c>
      <c r="H300" t="s">
        <v>69</v>
      </c>
      <c r="I300">
        <v>1527</v>
      </c>
    </row>
    <row r="301" spans="1:9" x14ac:dyDescent="0.25">
      <c r="A301" t="s">
        <v>460</v>
      </c>
      <c r="B301" t="s">
        <v>70</v>
      </c>
      <c r="C301">
        <v>1</v>
      </c>
      <c r="D301">
        <v>14</v>
      </c>
      <c r="E301" t="s">
        <v>71</v>
      </c>
      <c r="G301" s="16">
        <v>42113</v>
      </c>
      <c r="H301" t="s">
        <v>44</v>
      </c>
      <c r="I301">
        <v>0</v>
      </c>
    </row>
    <row r="302" spans="1:9" x14ac:dyDescent="0.25">
      <c r="A302" t="s">
        <v>460</v>
      </c>
      <c r="B302" t="s">
        <v>72</v>
      </c>
      <c r="C302">
        <v>1</v>
      </c>
      <c r="D302">
        <v>17</v>
      </c>
      <c r="E302" t="s">
        <v>73</v>
      </c>
      <c r="G302" s="16">
        <v>42113</v>
      </c>
      <c r="H302" t="s">
        <v>44</v>
      </c>
      <c r="I302">
        <v>0</v>
      </c>
    </row>
    <row r="303" spans="1:9" x14ac:dyDescent="0.25">
      <c r="A303" t="s">
        <v>460</v>
      </c>
      <c r="B303" t="s">
        <v>72</v>
      </c>
      <c r="C303">
        <v>1</v>
      </c>
      <c r="D303">
        <v>17</v>
      </c>
      <c r="E303" t="s">
        <v>73</v>
      </c>
      <c r="F303" s="1">
        <v>100.3</v>
      </c>
      <c r="G303" s="16">
        <v>42113</v>
      </c>
      <c r="H303" t="s">
        <v>146</v>
      </c>
      <c r="I303">
        <v>2039</v>
      </c>
    </row>
    <row r="304" spans="1:9" x14ac:dyDescent="0.25">
      <c r="A304" t="s">
        <v>460</v>
      </c>
      <c r="B304" t="s">
        <v>72</v>
      </c>
      <c r="C304">
        <v>3</v>
      </c>
      <c r="D304">
        <v>17</v>
      </c>
      <c r="E304" t="s">
        <v>73</v>
      </c>
      <c r="F304" s="1">
        <v>33.333333333333329</v>
      </c>
      <c r="G304" s="16">
        <v>42113</v>
      </c>
      <c r="H304" t="s">
        <v>245</v>
      </c>
      <c r="I304">
        <v>1989</v>
      </c>
    </row>
    <row r="305" spans="1:11" x14ac:dyDescent="0.25">
      <c r="A305" t="s">
        <v>460</v>
      </c>
      <c r="B305" t="s">
        <v>74</v>
      </c>
      <c r="C305">
        <v>1</v>
      </c>
      <c r="D305">
        <v>18</v>
      </c>
      <c r="E305" t="s">
        <v>75</v>
      </c>
      <c r="G305" s="16">
        <v>42113</v>
      </c>
      <c r="H305" t="s">
        <v>44</v>
      </c>
      <c r="I305">
        <v>0</v>
      </c>
    </row>
    <row r="306" spans="1:11" x14ac:dyDescent="0.25">
      <c r="A306" t="s">
        <v>460</v>
      </c>
      <c r="B306" t="s">
        <v>76</v>
      </c>
      <c r="C306">
        <v>1</v>
      </c>
      <c r="D306">
        <v>22</v>
      </c>
      <c r="E306" t="s">
        <v>77</v>
      </c>
      <c r="G306" s="16">
        <v>42113</v>
      </c>
      <c r="H306" t="s">
        <v>44</v>
      </c>
      <c r="I306">
        <v>0</v>
      </c>
      <c r="K306" t="s">
        <v>246</v>
      </c>
    </row>
    <row r="307" spans="1:11" x14ac:dyDescent="0.25">
      <c r="A307" t="s">
        <v>461</v>
      </c>
      <c r="B307" t="s">
        <v>43</v>
      </c>
      <c r="C307">
        <v>1</v>
      </c>
      <c r="D307">
        <v>1</v>
      </c>
      <c r="E307" t="s">
        <v>11</v>
      </c>
      <c r="G307" s="16">
        <v>42119</v>
      </c>
      <c r="H307" t="s">
        <v>44</v>
      </c>
      <c r="I307">
        <v>0</v>
      </c>
    </row>
    <row r="308" spans="1:11" x14ac:dyDescent="0.25">
      <c r="A308" t="s">
        <v>461</v>
      </c>
      <c r="B308" t="s">
        <v>43</v>
      </c>
      <c r="C308">
        <v>5</v>
      </c>
      <c r="D308">
        <v>1</v>
      </c>
      <c r="E308" t="s">
        <v>11</v>
      </c>
      <c r="F308" s="1">
        <v>42.857142857142854</v>
      </c>
      <c r="G308" s="16">
        <v>42119</v>
      </c>
      <c r="H308" t="s">
        <v>235</v>
      </c>
      <c r="I308">
        <v>912</v>
      </c>
    </row>
    <row r="309" spans="1:11" x14ac:dyDescent="0.25">
      <c r="A309" t="s">
        <v>461</v>
      </c>
      <c r="B309" t="s">
        <v>43</v>
      </c>
      <c r="C309">
        <v>6</v>
      </c>
      <c r="D309">
        <v>1</v>
      </c>
      <c r="E309" t="s">
        <v>11</v>
      </c>
      <c r="F309" s="1">
        <v>28.571428571428569</v>
      </c>
      <c r="G309" s="16">
        <v>42119</v>
      </c>
      <c r="H309" t="s">
        <v>236</v>
      </c>
      <c r="I309">
        <v>1356</v>
      </c>
    </row>
    <row r="310" spans="1:11" x14ac:dyDescent="0.25">
      <c r="A310" t="s">
        <v>461</v>
      </c>
      <c r="B310" t="s">
        <v>43</v>
      </c>
      <c r="C310">
        <v>7</v>
      </c>
      <c r="D310">
        <v>1</v>
      </c>
      <c r="E310" t="s">
        <v>11</v>
      </c>
      <c r="F310" s="1">
        <v>14.285714285714278</v>
      </c>
      <c r="G310" s="16">
        <v>42119</v>
      </c>
      <c r="H310" t="s">
        <v>254</v>
      </c>
      <c r="I310">
        <v>1259</v>
      </c>
    </row>
    <row r="311" spans="1:11" x14ac:dyDescent="0.25">
      <c r="A311" t="s">
        <v>461</v>
      </c>
      <c r="B311" t="s">
        <v>50</v>
      </c>
      <c r="C311">
        <v>1</v>
      </c>
      <c r="D311">
        <v>2</v>
      </c>
      <c r="E311" t="s">
        <v>10</v>
      </c>
      <c r="G311" s="16">
        <v>42119</v>
      </c>
      <c r="H311" t="s">
        <v>44</v>
      </c>
      <c r="I311">
        <v>0</v>
      </c>
    </row>
    <row r="312" spans="1:11" x14ac:dyDescent="0.25">
      <c r="A312" t="s">
        <v>461</v>
      </c>
      <c r="B312" t="s">
        <v>50</v>
      </c>
      <c r="C312">
        <v>1</v>
      </c>
      <c r="D312">
        <v>2</v>
      </c>
      <c r="E312" t="s">
        <v>10</v>
      </c>
      <c r="F312" s="1">
        <v>100.1</v>
      </c>
      <c r="G312" s="16">
        <v>42119</v>
      </c>
      <c r="H312" t="s">
        <v>51</v>
      </c>
      <c r="I312">
        <v>1112</v>
      </c>
    </row>
    <row r="313" spans="1:11" x14ac:dyDescent="0.25">
      <c r="A313" t="s">
        <v>461</v>
      </c>
      <c r="B313" t="s">
        <v>52</v>
      </c>
      <c r="C313">
        <v>1</v>
      </c>
      <c r="D313">
        <v>3</v>
      </c>
      <c r="E313" t="s">
        <v>9</v>
      </c>
      <c r="G313" s="16">
        <v>42119</v>
      </c>
      <c r="H313" t="s">
        <v>44</v>
      </c>
      <c r="I313">
        <v>0</v>
      </c>
    </row>
    <row r="314" spans="1:11" x14ac:dyDescent="0.25">
      <c r="A314" t="s">
        <v>461</v>
      </c>
      <c r="B314" t="s">
        <v>52</v>
      </c>
      <c r="C314">
        <v>3</v>
      </c>
      <c r="D314">
        <v>3</v>
      </c>
      <c r="E314" t="s">
        <v>9</v>
      </c>
      <c r="F314" s="1">
        <v>33.333333333333329</v>
      </c>
      <c r="G314" s="16">
        <v>42119</v>
      </c>
      <c r="H314" t="s">
        <v>237</v>
      </c>
      <c r="I314">
        <v>914</v>
      </c>
    </row>
    <row r="315" spans="1:11" x14ac:dyDescent="0.25">
      <c r="A315" t="s">
        <v>461</v>
      </c>
      <c r="B315" t="s">
        <v>55</v>
      </c>
      <c r="C315">
        <v>1</v>
      </c>
      <c r="D315">
        <v>6</v>
      </c>
      <c r="E315" t="s">
        <v>56</v>
      </c>
      <c r="G315" s="16">
        <v>42119</v>
      </c>
      <c r="H315" t="s">
        <v>44</v>
      </c>
      <c r="I315">
        <v>0</v>
      </c>
    </row>
    <row r="316" spans="1:11" x14ac:dyDescent="0.25">
      <c r="A316" t="s">
        <v>461</v>
      </c>
      <c r="B316" t="s">
        <v>57</v>
      </c>
      <c r="C316">
        <v>1</v>
      </c>
      <c r="D316">
        <v>10</v>
      </c>
      <c r="E316" t="s">
        <v>58</v>
      </c>
      <c r="G316" s="16">
        <v>42119</v>
      </c>
      <c r="H316" t="s">
        <v>44</v>
      </c>
      <c r="I316">
        <v>0</v>
      </c>
    </row>
    <row r="317" spans="1:11" x14ac:dyDescent="0.25">
      <c r="A317" t="s">
        <v>461</v>
      </c>
      <c r="B317" t="s">
        <v>57</v>
      </c>
      <c r="C317">
        <v>2</v>
      </c>
      <c r="D317">
        <v>10</v>
      </c>
      <c r="E317" t="s">
        <v>58</v>
      </c>
      <c r="F317" s="1">
        <v>90.909090909090907</v>
      </c>
      <c r="G317" s="16">
        <v>42119</v>
      </c>
      <c r="H317" t="s">
        <v>122</v>
      </c>
      <c r="I317">
        <v>1990</v>
      </c>
    </row>
    <row r="318" spans="1:11" x14ac:dyDescent="0.25">
      <c r="A318" t="s">
        <v>461</v>
      </c>
      <c r="B318" t="s">
        <v>57</v>
      </c>
      <c r="C318">
        <v>4</v>
      </c>
      <c r="D318">
        <v>10</v>
      </c>
      <c r="E318" t="s">
        <v>58</v>
      </c>
      <c r="F318" s="1">
        <v>72.72727272727272</v>
      </c>
      <c r="G318" s="16">
        <v>42119</v>
      </c>
      <c r="H318" t="s">
        <v>238</v>
      </c>
      <c r="I318">
        <v>2040</v>
      </c>
    </row>
    <row r="319" spans="1:11" x14ac:dyDescent="0.25">
      <c r="A319" t="s">
        <v>461</v>
      </c>
      <c r="B319" t="s">
        <v>57</v>
      </c>
      <c r="C319">
        <v>5</v>
      </c>
      <c r="D319">
        <v>10</v>
      </c>
      <c r="E319" t="s">
        <v>58</v>
      </c>
      <c r="F319" s="1">
        <v>63.636363636363633</v>
      </c>
      <c r="G319" s="16">
        <v>42119</v>
      </c>
      <c r="H319" t="s">
        <v>102</v>
      </c>
      <c r="I319">
        <v>2004</v>
      </c>
    </row>
    <row r="320" spans="1:11" x14ac:dyDescent="0.25">
      <c r="A320" t="s">
        <v>461</v>
      </c>
      <c r="B320" t="s">
        <v>57</v>
      </c>
      <c r="C320">
        <v>8</v>
      </c>
      <c r="D320">
        <v>10</v>
      </c>
      <c r="E320" t="s">
        <v>58</v>
      </c>
      <c r="F320" s="1">
        <v>36.36363636363636</v>
      </c>
      <c r="G320" s="16">
        <v>42119</v>
      </c>
      <c r="H320" t="s">
        <v>104</v>
      </c>
      <c r="I320">
        <v>1651</v>
      </c>
    </row>
    <row r="321" spans="1:9" x14ac:dyDescent="0.25">
      <c r="A321" t="s">
        <v>461</v>
      </c>
      <c r="B321" t="s">
        <v>57</v>
      </c>
      <c r="C321">
        <v>10</v>
      </c>
      <c r="D321">
        <v>10</v>
      </c>
      <c r="E321" t="s">
        <v>58</v>
      </c>
      <c r="F321" s="1">
        <v>18.181818181818173</v>
      </c>
      <c r="G321" s="16">
        <v>42119</v>
      </c>
      <c r="H321" t="s">
        <v>89</v>
      </c>
      <c r="I321">
        <v>1938</v>
      </c>
    </row>
    <row r="322" spans="1:9" x14ac:dyDescent="0.25">
      <c r="A322" t="s">
        <v>461</v>
      </c>
      <c r="B322" t="s">
        <v>57</v>
      </c>
      <c r="C322">
        <v>11</v>
      </c>
      <c r="D322">
        <v>10</v>
      </c>
      <c r="E322" t="s">
        <v>58</v>
      </c>
      <c r="F322" s="1">
        <v>9.0909090909090793</v>
      </c>
      <c r="G322" s="16">
        <v>42119</v>
      </c>
      <c r="H322" t="s">
        <v>239</v>
      </c>
      <c r="I322">
        <v>2016</v>
      </c>
    </row>
    <row r="323" spans="1:9" x14ac:dyDescent="0.25">
      <c r="A323" t="s">
        <v>461</v>
      </c>
      <c r="B323" t="s">
        <v>60</v>
      </c>
      <c r="C323">
        <v>1</v>
      </c>
      <c r="D323">
        <v>11</v>
      </c>
      <c r="E323" t="s">
        <v>61</v>
      </c>
      <c r="G323" s="16">
        <v>42119</v>
      </c>
      <c r="H323" t="s">
        <v>44</v>
      </c>
      <c r="I323">
        <v>0</v>
      </c>
    </row>
    <row r="324" spans="1:9" x14ac:dyDescent="0.25">
      <c r="A324" t="s">
        <v>461</v>
      </c>
      <c r="B324" t="s">
        <v>60</v>
      </c>
      <c r="C324">
        <v>1</v>
      </c>
      <c r="D324">
        <v>11</v>
      </c>
      <c r="E324" t="s">
        <v>61</v>
      </c>
      <c r="F324" s="1">
        <v>101.8</v>
      </c>
      <c r="G324" s="16">
        <v>42119</v>
      </c>
      <c r="H324" t="s">
        <v>139</v>
      </c>
      <c r="I324">
        <v>2082</v>
      </c>
    </row>
    <row r="325" spans="1:9" x14ac:dyDescent="0.25">
      <c r="A325" t="s">
        <v>461</v>
      </c>
      <c r="B325" t="s">
        <v>60</v>
      </c>
      <c r="C325">
        <v>3</v>
      </c>
      <c r="D325">
        <v>11</v>
      </c>
      <c r="E325" t="s">
        <v>61</v>
      </c>
      <c r="F325" s="1">
        <v>88.888888888888886</v>
      </c>
      <c r="G325" s="16">
        <v>42119</v>
      </c>
      <c r="H325" t="s">
        <v>131</v>
      </c>
      <c r="I325">
        <v>2075</v>
      </c>
    </row>
    <row r="326" spans="1:9" x14ac:dyDescent="0.25">
      <c r="A326" t="s">
        <v>461</v>
      </c>
      <c r="B326" t="s">
        <v>60</v>
      </c>
      <c r="C326">
        <v>3</v>
      </c>
      <c r="D326">
        <v>11</v>
      </c>
      <c r="E326" t="s">
        <v>61</v>
      </c>
      <c r="F326" s="1">
        <v>88.888888888888886</v>
      </c>
      <c r="G326" s="16">
        <v>42119</v>
      </c>
      <c r="H326" t="s">
        <v>240</v>
      </c>
      <c r="I326">
        <v>2092</v>
      </c>
    </row>
    <row r="327" spans="1:9" x14ac:dyDescent="0.25">
      <c r="A327" t="s">
        <v>461</v>
      </c>
      <c r="B327" t="s">
        <v>60</v>
      </c>
      <c r="C327">
        <v>5</v>
      </c>
      <c r="D327">
        <v>11</v>
      </c>
      <c r="E327" t="s">
        <v>61</v>
      </c>
      <c r="F327" s="1">
        <v>77.777777777777771</v>
      </c>
      <c r="G327" s="16">
        <v>42119</v>
      </c>
      <c r="H327" t="s">
        <v>241</v>
      </c>
      <c r="I327">
        <v>1133</v>
      </c>
    </row>
    <row r="328" spans="1:9" x14ac:dyDescent="0.25">
      <c r="A328" t="s">
        <v>461</v>
      </c>
      <c r="B328" t="s">
        <v>60</v>
      </c>
      <c r="C328">
        <v>6</v>
      </c>
      <c r="D328">
        <v>11</v>
      </c>
      <c r="E328" t="s">
        <v>61</v>
      </c>
      <c r="F328" s="1">
        <v>72.222222222222229</v>
      </c>
      <c r="G328" s="16">
        <v>42119</v>
      </c>
      <c r="H328" t="s">
        <v>62</v>
      </c>
      <c r="I328">
        <v>1697</v>
      </c>
    </row>
    <row r="329" spans="1:9" x14ac:dyDescent="0.25">
      <c r="A329" t="s">
        <v>461</v>
      </c>
      <c r="B329" t="s">
        <v>60</v>
      </c>
      <c r="C329">
        <v>10</v>
      </c>
      <c r="D329">
        <v>11</v>
      </c>
      <c r="E329" t="s">
        <v>61</v>
      </c>
      <c r="F329" s="1">
        <v>50</v>
      </c>
      <c r="G329" s="16">
        <v>42119</v>
      </c>
      <c r="H329" t="s">
        <v>242</v>
      </c>
      <c r="I329">
        <v>2074</v>
      </c>
    </row>
    <row r="330" spans="1:9" x14ac:dyDescent="0.25">
      <c r="A330" t="s">
        <v>461</v>
      </c>
      <c r="B330" t="s">
        <v>64</v>
      </c>
      <c r="C330">
        <v>1</v>
      </c>
      <c r="D330">
        <v>12</v>
      </c>
      <c r="E330" t="s">
        <v>65</v>
      </c>
      <c r="G330" s="16">
        <v>42119</v>
      </c>
      <c r="H330" t="s">
        <v>44</v>
      </c>
      <c r="I330">
        <v>0</v>
      </c>
    </row>
    <row r="331" spans="1:9" x14ac:dyDescent="0.25">
      <c r="A331" t="s">
        <v>461</v>
      </c>
      <c r="B331" t="s">
        <v>64</v>
      </c>
      <c r="C331">
        <v>3</v>
      </c>
      <c r="D331">
        <v>12</v>
      </c>
      <c r="E331" t="s">
        <v>65</v>
      </c>
      <c r="F331" s="1">
        <v>71.428571428571431</v>
      </c>
      <c r="G331" s="16">
        <v>42119</v>
      </c>
      <c r="H331" t="s">
        <v>243</v>
      </c>
      <c r="I331">
        <v>2013</v>
      </c>
    </row>
    <row r="332" spans="1:9" x14ac:dyDescent="0.25">
      <c r="A332" t="s">
        <v>461</v>
      </c>
      <c r="B332" t="s">
        <v>66</v>
      </c>
      <c r="C332">
        <v>1</v>
      </c>
      <c r="D332">
        <v>13</v>
      </c>
      <c r="E332" t="s">
        <v>67</v>
      </c>
      <c r="G332" s="16">
        <v>42119</v>
      </c>
      <c r="H332" t="s">
        <v>44</v>
      </c>
      <c r="I332">
        <v>0</v>
      </c>
    </row>
    <row r="333" spans="1:9" x14ac:dyDescent="0.25">
      <c r="A333" t="s">
        <v>461</v>
      </c>
      <c r="B333" t="s">
        <v>66</v>
      </c>
      <c r="C333">
        <v>3</v>
      </c>
      <c r="D333">
        <v>13</v>
      </c>
      <c r="E333" t="s">
        <v>67</v>
      </c>
      <c r="F333" s="1">
        <v>87.5</v>
      </c>
      <c r="G333" s="16">
        <v>42119</v>
      </c>
      <c r="H333" t="s">
        <v>372</v>
      </c>
      <c r="I333">
        <v>2099</v>
      </c>
    </row>
    <row r="334" spans="1:9" x14ac:dyDescent="0.25">
      <c r="A334" t="s">
        <v>461</v>
      </c>
      <c r="B334" t="s">
        <v>66</v>
      </c>
      <c r="C334">
        <v>6</v>
      </c>
      <c r="D334">
        <v>13</v>
      </c>
      <c r="E334" t="s">
        <v>67</v>
      </c>
      <c r="F334" s="1">
        <v>68.75</v>
      </c>
      <c r="G334" s="16">
        <v>42119</v>
      </c>
      <c r="H334" t="s">
        <v>224</v>
      </c>
      <c r="I334">
        <v>1322</v>
      </c>
    </row>
    <row r="335" spans="1:9" x14ac:dyDescent="0.25">
      <c r="A335" t="s">
        <v>461</v>
      </c>
      <c r="B335" t="s">
        <v>66</v>
      </c>
      <c r="C335">
        <v>9</v>
      </c>
      <c r="D335">
        <v>13</v>
      </c>
      <c r="E335" t="s">
        <v>67</v>
      </c>
      <c r="F335" s="1">
        <v>50</v>
      </c>
      <c r="G335" s="16">
        <v>42119</v>
      </c>
      <c r="H335" t="s">
        <v>68</v>
      </c>
      <c r="I335">
        <v>1163</v>
      </c>
    </row>
    <row r="336" spans="1:9" x14ac:dyDescent="0.25">
      <c r="A336" t="s">
        <v>461</v>
      </c>
      <c r="B336" t="s">
        <v>66</v>
      </c>
      <c r="C336">
        <v>14</v>
      </c>
      <c r="D336">
        <v>13</v>
      </c>
      <c r="E336" t="s">
        <v>67</v>
      </c>
      <c r="F336" s="1">
        <v>18.75</v>
      </c>
      <c r="G336" s="16">
        <v>42119</v>
      </c>
      <c r="H336" t="s">
        <v>187</v>
      </c>
      <c r="I336">
        <v>1862</v>
      </c>
    </row>
    <row r="337" spans="1:11" x14ac:dyDescent="0.25">
      <c r="A337" t="s">
        <v>461</v>
      </c>
      <c r="B337" t="s">
        <v>66</v>
      </c>
      <c r="C337">
        <v>16</v>
      </c>
      <c r="D337">
        <v>13</v>
      </c>
      <c r="E337" t="s">
        <v>67</v>
      </c>
      <c r="F337" s="1">
        <v>6.25</v>
      </c>
      <c r="G337" s="16">
        <v>42119</v>
      </c>
      <c r="H337" t="s">
        <v>244</v>
      </c>
      <c r="I337">
        <v>1737</v>
      </c>
    </row>
    <row r="338" spans="1:11" x14ac:dyDescent="0.25">
      <c r="A338" t="s">
        <v>461</v>
      </c>
      <c r="B338" t="s">
        <v>70</v>
      </c>
      <c r="C338">
        <v>1</v>
      </c>
      <c r="D338">
        <v>14</v>
      </c>
      <c r="E338" t="s">
        <v>71</v>
      </c>
      <c r="G338" s="16">
        <v>42119</v>
      </c>
      <c r="H338" t="s">
        <v>44</v>
      </c>
      <c r="I338">
        <v>0</v>
      </c>
    </row>
    <row r="339" spans="1:11" x14ac:dyDescent="0.25">
      <c r="A339" t="s">
        <v>461</v>
      </c>
      <c r="B339" t="s">
        <v>72</v>
      </c>
      <c r="C339">
        <v>1</v>
      </c>
      <c r="D339">
        <v>17</v>
      </c>
      <c r="E339" t="s">
        <v>73</v>
      </c>
      <c r="G339" s="16">
        <v>42119</v>
      </c>
      <c r="H339" t="s">
        <v>44</v>
      </c>
      <c r="I339">
        <v>0</v>
      </c>
    </row>
    <row r="340" spans="1:11" x14ac:dyDescent="0.25">
      <c r="A340" t="s">
        <v>461</v>
      </c>
      <c r="B340" t="s">
        <v>72</v>
      </c>
      <c r="C340">
        <v>3</v>
      </c>
      <c r="D340">
        <v>17</v>
      </c>
      <c r="E340" t="s">
        <v>73</v>
      </c>
      <c r="F340" s="1">
        <v>50</v>
      </c>
      <c r="G340" s="16">
        <v>42119</v>
      </c>
      <c r="H340" t="s">
        <v>146</v>
      </c>
      <c r="I340">
        <v>2039</v>
      </c>
    </row>
    <row r="341" spans="1:11" x14ac:dyDescent="0.25">
      <c r="A341" t="s">
        <v>461</v>
      </c>
      <c r="B341" t="s">
        <v>72</v>
      </c>
      <c r="C341">
        <v>4</v>
      </c>
      <c r="D341">
        <v>17</v>
      </c>
      <c r="E341" t="s">
        <v>73</v>
      </c>
      <c r="F341" s="1">
        <v>25</v>
      </c>
      <c r="G341" s="16">
        <v>42119</v>
      </c>
      <c r="H341" t="s">
        <v>245</v>
      </c>
      <c r="I341">
        <v>1989</v>
      </c>
    </row>
    <row r="342" spans="1:11" x14ac:dyDescent="0.25">
      <c r="A342" t="s">
        <v>461</v>
      </c>
      <c r="B342" t="s">
        <v>74</v>
      </c>
      <c r="C342">
        <v>1</v>
      </c>
      <c r="D342">
        <v>18</v>
      </c>
      <c r="E342" t="s">
        <v>75</v>
      </c>
      <c r="G342" s="16">
        <v>42119</v>
      </c>
      <c r="H342" t="s">
        <v>44</v>
      </c>
      <c r="I342">
        <v>0</v>
      </c>
    </row>
    <row r="343" spans="1:11" x14ac:dyDescent="0.25">
      <c r="A343" t="s">
        <v>461</v>
      </c>
      <c r="B343" t="s">
        <v>76</v>
      </c>
      <c r="C343">
        <v>1</v>
      </c>
      <c r="D343">
        <v>22</v>
      </c>
      <c r="E343" t="s">
        <v>77</v>
      </c>
      <c r="G343" s="16">
        <v>42119</v>
      </c>
      <c r="H343" t="s">
        <v>44</v>
      </c>
      <c r="I343">
        <v>0</v>
      </c>
      <c r="K343" t="s">
        <v>247</v>
      </c>
    </row>
    <row r="344" spans="1:11" x14ac:dyDescent="0.25">
      <c r="A344" t="s">
        <v>462</v>
      </c>
      <c r="B344" t="s">
        <v>43</v>
      </c>
      <c r="C344">
        <v>1</v>
      </c>
      <c r="D344">
        <v>1</v>
      </c>
      <c r="E344" t="s">
        <v>11</v>
      </c>
      <c r="G344" s="16">
        <v>42119</v>
      </c>
      <c r="H344" t="s">
        <v>44</v>
      </c>
      <c r="I344">
        <v>0</v>
      </c>
    </row>
    <row r="345" spans="1:11" x14ac:dyDescent="0.25">
      <c r="A345" t="s">
        <v>462</v>
      </c>
      <c r="B345" t="s">
        <v>256</v>
      </c>
      <c r="C345">
        <v>1</v>
      </c>
      <c r="D345">
        <v>1</v>
      </c>
      <c r="E345" t="s">
        <v>11</v>
      </c>
      <c r="F345" s="1">
        <v>101.9</v>
      </c>
      <c r="G345" s="16">
        <v>42119</v>
      </c>
      <c r="H345" t="s">
        <v>46</v>
      </c>
      <c r="I345">
        <v>698</v>
      </c>
    </row>
    <row r="346" spans="1:11" x14ac:dyDescent="0.25">
      <c r="A346" t="s">
        <v>462</v>
      </c>
      <c r="B346" t="s">
        <v>256</v>
      </c>
      <c r="C346">
        <v>2</v>
      </c>
      <c r="D346">
        <v>1</v>
      </c>
      <c r="E346" t="s">
        <v>11</v>
      </c>
      <c r="F346" s="1">
        <v>94.73684210526315</v>
      </c>
      <c r="G346" s="16">
        <v>42119</v>
      </c>
      <c r="H346" t="s">
        <v>93</v>
      </c>
      <c r="I346">
        <v>1369</v>
      </c>
    </row>
    <row r="347" spans="1:11" x14ac:dyDescent="0.25">
      <c r="A347" t="s">
        <v>462</v>
      </c>
      <c r="B347" t="s">
        <v>256</v>
      </c>
      <c r="C347">
        <v>4</v>
      </c>
      <c r="D347">
        <v>1</v>
      </c>
      <c r="E347" t="s">
        <v>11</v>
      </c>
      <c r="F347" s="1">
        <v>84.21052631578948</v>
      </c>
      <c r="G347" s="16">
        <v>42119</v>
      </c>
      <c r="H347" t="s">
        <v>257</v>
      </c>
      <c r="I347">
        <v>1598</v>
      </c>
    </row>
    <row r="348" spans="1:11" x14ac:dyDescent="0.25">
      <c r="A348" t="s">
        <v>462</v>
      </c>
      <c r="B348" t="s">
        <v>256</v>
      </c>
      <c r="C348">
        <v>6</v>
      </c>
      <c r="D348">
        <v>1</v>
      </c>
      <c r="E348" t="s">
        <v>11</v>
      </c>
      <c r="F348" s="1">
        <v>73.68421052631578</v>
      </c>
      <c r="G348" s="16">
        <v>42119</v>
      </c>
      <c r="H348" t="s">
        <v>155</v>
      </c>
      <c r="I348">
        <v>1632</v>
      </c>
    </row>
    <row r="349" spans="1:11" x14ac:dyDescent="0.25">
      <c r="A349" t="s">
        <v>462</v>
      </c>
      <c r="B349" t="s">
        <v>256</v>
      </c>
      <c r="C349">
        <v>6</v>
      </c>
      <c r="D349">
        <v>1</v>
      </c>
      <c r="E349" t="s">
        <v>11</v>
      </c>
      <c r="F349" s="1">
        <v>73.68421052631578</v>
      </c>
      <c r="G349" s="16">
        <v>42119</v>
      </c>
      <c r="H349" t="s">
        <v>194</v>
      </c>
      <c r="I349">
        <v>1726</v>
      </c>
    </row>
    <row r="350" spans="1:11" x14ac:dyDescent="0.25">
      <c r="A350" t="s">
        <v>462</v>
      </c>
      <c r="B350" t="s">
        <v>43</v>
      </c>
      <c r="C350">
        <v>10</v>
      </c>
      <c r="D350">
        <v>1</v>
      </c>
      <c r="E350" t="s">
        <v>11</v>
      </c>
      <c r="F350" s="1">
        <v>52.631578947368418</v>
      </c>
      <c r="G350" s="16">
        <v>42119</v>
      </c>
      <c r="H350" t="s">
        <v>47</v>
      </c>
      <c r="I350">
        <v>1160</v>
      </c>
    </row>
    <row r="351" spans="1:11" x14ac:dyDescent="0.25">
      <c r="A351" t="s">
        <v>462</v>
      </c>
      <c r="B351" t="s">
        <v>256</v>
      </c>
      <c r="C351">
        <v>12</v>
      </c>
      <c r="D351">
        <v>1</v>
      </c>
      <c r="E351" t="s">
        <v>11</v>
      </c>
      <c r="F351" s="1">
        <v>42.105263157894733</v>
      </c>
      <c r="G351" s="16">
        <v>42119</v>
      </c>
      <c r="H351" t="s">
        <v>258</v>
      </c>
      <c r="I351">
        <v>465</v>
      </c>
    </row>
    <row r="352" spans="1:11" x14ac:dyDescent="0.25">
      <c r="A352" t="s">
        <v>462</v>
      </c>
      <c r="B352" t="s">
        <v>256</v>
      </c>
      <c r="C352">
        <v>13</v>
      </c>
      <c r="D352">
        <v>1</v>
      </c>
      <c r="E352" t="s">
        <v>11</v>
      </c>
      <c r="F352" s="1">
        <v>36.84210526315789</v>
      </c>
      <c r="G352" s="16">
        <v>42119</v>
      </c>
      <c r="H352" t="s">
        <v>483</v>
      </c>
      <c r="I352">
        <v>2117</v>
      </c>
    </row>
    <row r="353" spans="1:9" x14ac:dyDescent="0.25">
      <c r="A353" t="s">
        <v>462</v>
      </c>
      <c r="B353" t="s">
        <v>43</v>
      </c>
      <c r="C353">
        <v>15</v>
      </c>
      <c r="D353">
        <v>1</v>
      </c>
      <c r="E353" t="s">
        <v>11</v>
      </c>
      <c r="F353" s="1">
        <v>26.315789473684205</v>
      </c>
      <c r="G353" s="16">
        <v>42119</v>
      </c>
      <c r="H353" t="s">
        <v>259</v>
      </c>
      <c r="I353">
        <v>2024</v>
      </c>
    </row>
    <row r="354" spans="1:9" x14ac:dyDescent="0.25">
      <c r="A354" t="s">
        <v>462</v>
      </c>
      <c r="B354" t="s">
        <v>256</v>
      </c>
      <c r="C354">
        <v>18</v>
      </c>
      <c r="D354">
        <v>1</v>
      </c>
      <c r="E354" t="s">
        <v>11</v>
      </c>
      <c r="F354" s="1">
        <v>10.526315789473671</v>
      </c>
      <c r="G354" s="16">
        <v>42119</v>
      </c>
      <c r="H354" t="s">
        <v>195</v>
      </c>
      <c r="I354">
        <v>1742</v>
      </c>
    </row>
    <row r="355" spans="1:9" x14ac:dyDescent="0.25">
      <c r="A355" t="s">
        <v>462</v>
      </c>
      <c r="B355" t="s">
        <v>256</v>
      </c>
      <c r="C355">
        <v>19</v>
      </c>
      <c r="D355">
        <v>1</v>
      </c>
      <c r="E355" t="s">
        <v>11</v>
      </c>
      <c r="F355" s="1">
        <v>5.2631578947368354</v>
      </c>
      <c r="G355" s="16">
        <v>42119</v>
      </c>
      <c r="H355" t="s">
        <v>172</v>
      </c>
      <c r="I355">
        <v>2073</v>
      </c>
    </row>
    <row r="356" spans="1:9" x14ac:dyDescent="0.25">
      <c r="A356" t="s">
        <v>462</v>
      </c>
      <c r="B356" t="s">
        <v>50</v>
      </c>
      <c r="C356">
        <v>1</v>
      </c>
      <c r="D356">
        <v>2</v>
      </c>
      <c r="E356" t="s">
        <v>10</v>
      </c>
      <c r="G356" s="16">
        <v>42119</v>
      </c>
      <c r="H356" t="s">
        <v>44</v>
      </c>
      <c r="I356">
        <v>0</v>
      </c>
    </row>
    <row r="357" spans="1:9" x14ac:dyDescent="0.25">
      <c r="A357" t="s">
        <v>462</v>
      </c>
      <c r="B357" t="s">
        <v>260</v>
      </c>
      <c r="C357">
        <v>3</v>
      </c>
      <c r="D357">
        <v>2</v>
      </c>
      <c r="E357" t="s">
        <v>10</v>
      </c>
      <c r="F357" s="1">
        <v>71.428571428571431</v>
      </c>
      <c r="G357" s="16">
        <v>42119</v>
      </c>
      <c r="H357" t="s">
        <v>118</v>
      </c>
      <c r="I357">
        <v>1401</v>
      </c>
    </row>
    <row r="358" spans="1:9" x14ac:dyDescent="0.25">
      <c r="A358" t="s">
        <v>462</v>
      </c>
      <c r="B358" t="s">
        <v>260</v>
      </c>
      <c r="C358">
        <v>4</v>
      </c>
      <c r="D358">
        <v>2</v>
      </c>
      <c r="E358" t="s">
        <v>10</v>
      </c>
      <c r="F358" s="1">
        <v>57.142857142857139</v>
      </c>
      <c r="G358" s="16">
        <v>42119</v>
      </c>
      <c r="H358" t="s">
        <v>261</v>
      </c>
      <c r="I358">
        <v>747</v>
      </c>
    </row>
    <row r="359" spans="1:9" x14ac:dyDescent="0.25">
      <c r="A359" t="s">
        <v>462</v>
      </c>
      <c r="B359" t="s">
        <v>50</v>
      </c>
      <c r="C359">
        <v>5</v>
      </c>
      <c r="D359">
        <v>2</v>
      </c>
      <c r="E359" t="s">
        <v>10</v>
      </c>
      <c r="F359" s="1">
        <v>42.857142857142854</v>
      </c>
      <c r="G359" s="16">
        <v>42119</v>
      </c>
      <c r="H359" t="s">
        <v>165</v>
      </c>
      <c r="I359">
        <v>1534</v>
      </c>
    </row>
    <row r="360" spans="1:9" x14ac:dyDescent="0.25">
      <c r="A360" t="s">
        <v>462</v>
      </c>
      <c r="B360" t="s">
        <v>260</v>
      </c>
      <c r="C360">
        <v>6</v>
      </c>
      <c r="D360">
        <v>2</v>
      </c>
      <c r="E360" t="s">
        <v>10</v>
      </c>
      <c r="F360" s="1">
        <v>28.571428571428569</v>
      </c>
      <c r="G360" s="16">
        <v>42119</v>
      </c>
      <c r="H360" t="s">
        <v>262</v>
      </c>
      <c r="I360">
        <v>1411</v>
      </c>
    </row>
    <row r="361" spans="1:9" x14ac:dyDescent="0.25">
      <c r="A361" t="s">
        <v>462</v>
      </c>
      <c r="B361" t="s">
        <v>52</v>
      </c>
      <c r="C361">
        <v>1</v>
      </c>
      <c r="D361">
        <v>3</v>
      </c>
      <c r="E361" t="s">
        <v>9</v>
      </c>
      <c r="G361" s="16">
        <v>42119</v>
      </c>
      <c r="H361" t="s">
        <v>44</v>
      </c>
      <c r="I361">
        <v>0</v>
      </c>
    </row>
    <row r="362" spans="1:9" x14ac:dyDescent="0.25">
      <c r="A362" t="s">
        <v>462</v>
      </c>
      <c r="B362" t="s">
        <v>55</v>
      </c>
      <c r="C362">
        <v>1</v>
      </c>
      <c r="D362">
        <v>6</v>
      </c>
      <c r="E362" t="s">
        <v>56</v>
      </c>
      <c r="G362" s="16">
        <v>42119</v>
      </c>
      <c r="H362" t="s">
        <v>44</v>
      </c>
      <c r="I362">
        <v>0</v>
      </c>
    </row>
    <row r="363" spans="1:9" x14ac:dyDescent="0.25">
      <c r="A363" t="s">
        <v>462</v>
      </c>
      <c r="B363" t="s">
        <v>57</v>
      </c>
      <c r="C363">
        <v>1</v>
      </c>
      <c r="D363">
        <v>10</v>
      </c>
      <c r="E363" t="s">
        <v>58</v>
      </c>
      <c r="G363" s="16">
        <v>42119</v>
      </c>
      <c r="H363" t="s">
        <v>44</v>
      </c>
      <c r="I363">
        <v>0</v>
      </c>
    </row>
    <row r="364" spans="1:9" x14ac:dyDescent="0.25">
      <c r="A364" t="s">
        <v>462</v>
      </c>
      <c r="B364" t="s">
        <v>57</v>
      </c>
      <c r="C364">
        <v>1</v>
      </c>
      <c r="D364">
        <v>10</v>
      </c>
      <c r="E364" t="s">
        <v>58</v>
      </c>
      <c r="F364" s="1">
        <v>103.8</v>
      </c>
      <c r="G364" s="16">
        <v>42119</v>
      </c>
      <c r="H364" t="s">
        <v>263</v>
      </c>
      <c r="I364">
        <v>2080</v>
      </c>
    </row>
    <row r="365" spans="1:9" x14ac:dyDescent="0.25">
      <c r="A365" t="s">
        <v>462</v>
      </c>
      <c r="B365" t="s">
        <v>264</v>
      </c>
      <c r="C365">
        <v>2</v>
      </c>
      <c r="D365">
        <v>10</v>
      </c>
      <c r="E365" t="s">
        <v>58</v>
      </c>
      <c r="F365" s="1">
        <v>97.435897435897431</v>
      </c>
      <c r="G365" s="16">
        <v>42119</v>
      </c>
      <c r="H365" t="s">
        <v>123</v>
      </c>
      <c r="I365">
        <v>1885</v>
      </c>
    </row>
    <row r="366" spans="1:9" x14ac:dyDescent="0.25">
      <c r="A366" t="s">
        <v>462</v>
      </c>
      <c r="B366" t="s">
        <v>264</v>
      </c>
      <c r="C366">
        <v>2</v>
      </c>
      <c r="D366">
        <v>10</v>
      </c>
      <c r="E366" t="s">
        <v>58</v>
      </c>
      <c r="F366" s="1">
        <v>97.435897435897431</v>
      </c>
      <c r="G366" s="16">
        <v>42119</v>
      </c>
      <c r="H366" t="s">
        <v>169</v>
      </c>
      <c r="I366">
        <v>2055</v>
      </c>
    </row>
    <row r="367" spans="1:9" x14ac:dyDescent="0.25">
      <c r="A367" t="s">
        <v>462</v>
      </c>
      <c r="B367" t="s">
        <v>264</v>
      </c>
      <c r="C367">
        <v>6</v>
      </c>
      <c r="D367">
        <v>10</v>
      </c>
      <c r="E367" t="s">
        <v>58</v>
      </c>
      <c r="F367" s="1">
        <v>87.179487179487182</v>
      </c>
      <c r="G367" s="16">
        <v>42119</v>
      </c>
      <c r="H367" t="s">
        <v>63</v>
      </c>
      <c r="I367">
        <v>1814</v>
      </c>
    </row>
    <row r="368" spans="1:9" x14ac:dyDescent="0.25">
      <c r="A368" t="s">
        <v>462</v>
      </c>
      <c r="B368" t="s">
        <v>264</v>
      </c>
      <c r="C368">
        <v>7</v>
      </c>
      <c r="D368">
        <v>10</v>
      </c>
      <c r="E368" t="s">
        <v>58</v>
      </c>
      <c r="F368" s="1">
        <v>84.615384615384613</v>
      </c>
      <c r="G368" s="16">
        <v>42119</v>
      </c>
      <c r="H368" t="s">
        <v>265</v>
      </c>
      <c r="I368">
        <v>1416</v>
      </c>
    </row>
    <row r="369" spans="1:9" x14ac:dyDescent="0.25">
      <c r="A369" t="s">
        <v>462</v>
      </c>
      <c r="B369" t="s">
        <v>264</v>
      </c>
      <c r="C369">
        <v>7</v>
      </c>
      <c r="D369">
        <v>10</v>
      </c>
      <c r="E369" t="s">
        <v>58</v>
      </c>
      <c r="F369" s="1">
        <v>84.615384615384613</v>
      </c>
      <c r="G369" s="16">
        <v>42119</v>
      </c>
      <c r="H369" t="s">
        <v>99</v>
      </c>
      <c r="I369">
        <v>1676</v>
      </c>
    </row>
    <row r="370" spans="1:9" x14ac:dyDescent="0.25">
      <c r="A370" t="s">
        <v>462</v>
      </c>
      <c r="B370" t="s">
        <v>57</v>
      </c>
      <c r="C370">
        <v>9</v>
      </c>
      <c r="D370">
        <v>10</v>
      </c>
      <c r="E370" t="s">
        <v>58</v>
      </c>
      <c r="F370" s="1">
        <v>79.487179487179489</v>
      </c>
      <c r="G370" s="16">
        <v>42119</v>
      </c>
      <c r="H370" t="s">
        <v>248</v>
      </c>
      <c r="I370">
        <v>1934</v>
      </c>
    </row>
    <row r="371" spans="1:9" x14ac:dyDescent="0.25">
      <c r="A371" t="s">
        <v>462</v>
      </c>
      <c r="B371" t="s">
        <v>264</v>
      </c>
      <c r="C371">
        <v>9</v>
      </c>
      <c r="D371">
        <v>10</v>
      </c>
      <c r="E371" t="s">
        <v>58</v>
      </c>
      <c r="F371" s="1">
        <v>79.487179487179489</v>
      </c>
      <c r="G371" s="16">
        <v>42119</v>
      </c>
      <c r="H371" t="s">
        <v>266</v>
      </c>
      <c r="I371">
        <v>2057</v>
      </c>
    </row>
    <row r="372" spans="1:9" x14ac:dyDescent="0.25">
      <c r="A372" t="s">
        <v>462</v>
      </c>
      <c r="B372" t="s">
        <v>264</v>
      </c>
      <c r="C372">
        <v>11</v>
      </c>
      <c r="D372">
        <v>10</v>
      </c>
      <c r="E372" t="s">
        <v>58</v>
      </c>
      <c r="F372" s="1">
        <v>74.358974358974365</v>
      </c>
      <c r="G372" s="16">
        <v>42119</v>
      </c>
      <c r="H372" t="s">
        <v>267</v>
      </c>
      <c r="I372">
        <v>1345</v>
      </c>
    </row>
    <row r="373" spans="1:9" x14ac:dyDescent="0.25">
      <c r="A373" t="s">
        <v>462</v>
      </c>
      <c r="B373" t="s">
        <v>264</v>
      </c>
      <c r="C373">
        <v>11</v>
      </c>
      <c r="D373">
        <v>10</v>
      </c>
      <c r="E373" t="s">
        <v>58</v>
      </c>
      <c r="F373" s="1">
        <v>74.358974358974365</v>
      </c>
      <c r="G373" s="16">
        <v>42119</v>
      </c>
      <c r="H373" t="s">
        <v>124</v>
      </c>
      <c r="I373">
        <v>1825</v>
      </c>
    </row>
    <row r="374" spans="1:9" x14ac:dyDescent="0.25">
      <c r="A374" t="s">
        <v>462</v>
      </c>
      <c r="B374" t="s">
        <v>264</v>
      </c>
      <c r="C374">
        <v>16</v>
      </c>
      <c r="D374">
        <v>10</v>
      </c>
      <c r="E374" t="s">
        <v>58</v>
      </c>
      <c r="F374" s="1">
        <v>61.538461538461533</v>
      </c>
      <c r="G374" s="16">
        <v>42119</v>
      </c>
      <c r="H374" t="s">
        <v>268</v>
      </c>
      <c r="I374">
        <v>1812</v>
      </c>
    </row>
    <row r="375" spans="1:9" x14ac:dyDescent="0.25">
      <c r="A375" t="s">
        <v>462</v>
      </c>
      <c r="B375" t="s">
        <v>264</v>
      </c>
      <c r="C375">
        <v>16</v>
      </c>
      <c r="D375">
        <v>10</v>
      </c>
      <c r="E375" t="s">
        <v>58</v>
      </c>
      <c r="F375" s="1">
        <v>61.538461538461533</v>
      </c>
      <c r="G375" s="16">
        <v>42119</v>
      </c>
      <c r="H375" t="s">
        <v>90</v>
      </c>
      <c r="I375">
        <v>1823</v>
      </c>
    </row>
    <row r="376" spans="1:9" x14ac:dyDescent="0.25">
      <c r="A376" t="s">
        <v>462</v>
      </c>
      <c r="B376" t="s">
        <v>264</v>
      </c>
      <c r="C376">
        <v>16</v>
      </c>
      <c r="D376">
        <v>10</v>
      </c>
      <c r="E376" t="s">
        <v>58</v>
      </c>
      <c r="F376" s="1">
        <v>61.538461538461533</v>
      </c>
      <c r="G376" s="16">
        <v>42119</v>
      </c>
      <c r="H376" t="s">
        <v>177</v>
      </c>
      <c r="I376">
        <v>2021</v>
      </c>
    </row>
    <row r="377" spans="1:9" x14ac:dyDescent="0.25">
      <c r="A377" t="s">
        <v>462</v>
      </c>
      <c r="B377" t="s">
        <v>264</v>
      </c>
      <c r="C377">
        <v>20</v>
      </c>
      <c r="D377">
        <v>10</v>
      </c>
      <c r="E377" t="s">
        <v>58</v>
      </c>
      <c r="F377" s="1">
        <v>51.282051282051277</v>
      </c>
      <c r="G377" s="16">
        <v>42119</v>
      </c>
      <c r="H377" t="s">
        <v>103</v>
      </c>
      <c r="I377">
        <v>2025</v>
      </c>
    </row>
    <row r="378" spans="1:9" x14ac:dyDescent="0.25">
      <c r="A378" t="s">
        <v>462</v>
      </c>
      <c r="B378" t="s">
        <v>264</v>
      </c>
      <c r="C378">
        <v>22</v>
      </c>
      <c r="D378">
        <v>10</v>
      </c>
      <c r="E378" t="s">
        <v>58</v>
      </c>
      <c r="F378" s="1">
        <v>46.153846153846146</v>
      </c>
      <c r="G378" s="16">
        <v>42119</v>
      </c>
      <c r="H378" t="s">
        <v>206</v>
      </c>
      <c r="I378">
        <v>1683</v>
      </c>
    </row>
    <row r="379" spans="1:9" x14ac:dyDescent="0.25">
      <c r="A379" t="s">
        <v>462</v>
      </c>
      <c r="B379" t="s">
        <v>57</v>
      </c>
      <c r="C379">
        <v>22</v>
      </c>
      <c r="D379">
        <v>10</v>
      </c>
      <c r="E379" t="s">
        <v>58</v>
      </c>
      <c r="F379" s="1">
        <v>46.153846153846146</v>
      </c>
      <c r="G379" s="16">
        <v>42119</v>
      </c>
      <c r="H379" t="s">
        <v>168</v>
      </c>
      <c r="I379">
        <v>1815</v>
      </c>
    </row>
    <row r="380" spans="1:9" x14ac:dyDescent="0.25">
      <c r="A380" t="s">
        <v>462</v>
      </c>
      <c r="B380" t="s">
        <v>264</v>
      </c>
      <c r="C380">
        <v>26</v>
      </c>
      <c r="D380">
        <v>10</v>
      </c>
      <c r="E380" t="s">
        <v>58</v>
      </c>
      <c r="F380" s="1">
        <v>35.897435897435898</v>
      </c>
      <c r="G380" s="16">
        <v>42119</v>
      </c>
      <c r="H380" t="s">
        <v>208</v>
      </c>
      <c r="I380">
        <v>1764</v>
      </c>
    </row>
    <row r="381" spans="1:9" x14ac:dyDescent="0.25">
      <c r="A381" t="s">
        <v>462</v>
      </c>
      <c r="B381" t="s">
        <v>264</v>
      </c>
      <c r="C381">
        <v>26</v>
      </c>
      <c r="D381">
        <v>10</v>
      </c>
      <c r="E381" t="s">
        <v>58</v>
      </c>
      <c r="F381" s="1">
        <v>35.897435897435898</v>
      </c>
      <c r="G381" s="16">
        <v>42119</v>
      </c>
      <c r="H381" t="s">
        <v>269</v>
      </c>
      <c r="I381">
        <v>1794</v>
      </c>
    </row>
    <row r="382" spans="1:9" x14ac:dyDescent="0.25">
      <c r="A382" t="s">
        <v>462</v>
      </c>
      <c r="B382" t="s">
        <v>264</v>
      </c>
      <c r="C382">
        <v>26</v>
      </c>
      <c r="D382">
        <v>10</v>
      </c>
      <c r="E382" t="s">
        <v>58</v>
      </c>
      <c r="F382" s="1">
        <v>35.897435897435898</v>
      </c>
      <c r="G382" s="16">
        <v>42119</v>
      </c>
      <c r="H382" t="s">
        <v>270</v>
      </c>
      <c r="I382">
        <v>2017</v>
      </c>
    </row>
    <row r="383" spans="1:9" x14ac:dyDescent="0.25">
      <c r="A383" t="s">
        <v>462</v>
      </c>
      <c r="B383" t="s">
        <v>264</v>
      </c>
      <c r="C383">
        <v>30</v>
      </c>
      <c r="D383">
        <v>10</v>
      </c>
      <c r="E383" t="s">
        <v>58</v>
      </c>
      <c r="F383" s="1">
        <v>25.641025641025635</v>
      </c>
      <c r="G383" s="16">
        <v>42119</v>
      </c>
      <c r="H383" t="s">
        <v>249</v>
      </c>
      <c r="I383">
        <v>1453</v>
      </c>
    </row>
    <row r="384" spans="1:9" x14ac:dyDescent="0.25">
      <c r="A384" t="s">
        <v>462</v>
      </c>
      <c r="B384" t="s">
        <v>264</v>
      </c>
      <c r="C384">
        <v>32</v>
      </c>
      <c r="D384">
        <v>10</v>
      </c>
      <c r="E384" t="s">
        <v>58</v>
      </c>
      <c r="F384" s="1">
        <v>20.512820512820511</v>
      </c>
      <c r="G384" s="16">
        <v>42119</v>
      </c>
      <c r="H384" t="s">
        <v>170</v>
      </c>
      <c r="I384">
        <v>1624</v>
      </c>
    </row>
    <row r="385" spans="1:9" x14ac:dyDescent="0.25">
      <c r="A385" t="s">
        <v>462</v>
      </c>
      <c r="B385" t="s">
        <v>264</v>
      </c>
      <c r="C385">
        <v>32</v>
      </c>
      <c r="D385">
        <v>10</v>
      </c>
      <c r="E385" t="s">
        <v>58</v>
      </c>
      <c r="F385" s="1">
        <v>20.512820512820511</v>
      </c>
      <c r="G385" s="16">
        <v>42119</v>
      </c>
      <c r="H385" t="s">
        <v>172</v>
      </c>
      <c r="I385">
        <v>2073</v>
      </c>
    </row>
    <row r="386" spans="1:9" x14ac:dyDescent="0.25">
      <c r="A386" t="s">
        <v>462</v>
      </c>
      <c r="B386" t="s">
        <v>264</v>
      </c>
      <c r="C386">
        <v>34</v>
      </c>
      <c r="D386">
        <v>10</v>
      </c>
      <c r="E386" t="s">
        <v>58</v>
      </c>
      <c r="F386" s="1">
        <v>15.384615384615373</v>
      </c>
      <c r="G386" s="16">
        <v>42119</v>
      </c>
      <c r="H386" t="s">
        <v>271</v>
      </c>
      <c r="I386">
        <v>1819</v>
      </c>
    </row>
    <row r="387" spans="1:9" x14ac:dyDescent="0.25">
      <c r="A387" t="s">
        <v>462</v>
      </c>
      <c r="B387" t="s">
        <v>264</v>
      </c>
      <c r="C387">
        <v>36</v>
      </c>
      <c r="D387">
        <v>10</v>
      </c>
      <c r="E387" t="s">
        <v>58</v>
      </c>
      <c r="F387" s="1">
        <v>10.256410256410248</v>
      </c>
      <c r="G387" s="16">
        <v>42119</v>
      </c>
      <c r="H387" t="s">
        <v>180</v>
      </c>
      <c r="I387">
        <v>1696</v>
      </c>
    </row>
    <row r="388" spans="1:9" x14ac:dyDescent="0.25">
      <c r="A388" t="s">
        <v>462</v>
      </c>
      <c r="B388" t="s">
        <v>60</v>
      </c>
      <c r="C388">
        <v>1</v>
      </c>
      <c r="D388">
        <v>11</v>
      </c>
      <c r="E388" t="s">
        <v>61</v>
      </c>
      <c r="G388" s="16">
        <v>42119</v>
      </c>
      <c r="H388" t="s">
        <v>44</v>
      </c>
      <c r="I388">
        <v>0</v>
      </c>
    </row>
    <row r="389" spans="1:9" x14ac:dyDescent="0.25">
      <c r="A389" t="s">
        <v>462</v>
      </c>
      <c r="B389" t="s">
        <v>272</v>
      </c>
      <c r="C389">
        <v>2</v>
      </c>
      <c r="D389">
        <v>11</v>
      </c>
      <c r="E389" t="s">
        <v>61</v>
      </c>
      <c r="F389" s="1">
        <v>97.560975609756099</v>
      </c>
      <c r="G389" s="16">
        <v>42119</v>
      </c>
      <c r="H389" t="s">
        <v>512</v>
      </c>
      <c r="I389">
        <v>2000</v>
      </c>
    </row>
    <row r="390" spans="1:9" x14ac:dyDescent="0.25">
      <c r="A390" t="s">
        <v>462</v>
      </c>
      <c r="B390" t="s">
        <v>272</v>
      </c>
      <c r="C390">
        <v>2</v>
      </c>
      <c r="D390">
        <v>11</v>
      </c>
      <c r="E390" t="s">
        <v>61</v>
      </c>
      <c r="F390" s="1">
        <v>97.560975609756099</v>
      </c>
      <c r="G390" s="16">
        <v>42119</v>
      </c>
      <c r="H390" t="s">
        <v>126</v>
      </c>
      <c r="I390">
        <v>2002</v>
      </c>
    </row>
    <row r="391" spans="1:9" x14ac:dyDescent="0.25">
      <c r="A391" t="s">
        <v>462</v>
      </c>
      <c r="B391" t="s">
        <v>272</v>
      </c>
      <c r="C391">
        <v>4</v>
      </c>
      <c r="D391">
        <v>11</v>
      </c>
      <c r="E391" t="s">
        <v>61</v>
      </c>
      <c r="F391" s="1">
        <v>92.682926829268297</v>
      </c>
      <c r="G391" s="16">
        <v>42119</v>
      </c>
      <c r="H391" t="s">
        <v>273</v>
      </c>
      <c r="I391">
        <v>1942</v>
      </c>
    </row>
    <row r="392" spans="1:9" x14ac:dyDescent="0.25">
      <c r="A392" t="s">
        <v>462</v>
      </c>
      <c r="B392" t="s">
        <v>272</v>
      </c>
      <c r="C392">
        <v>4</v>
      </c>
      <c r="D392">
        <v>11</v>
      </c>
      <c r="E392" t="s">
        <v>61</v>
      </c>
      <c r="F392" s="1">
        <v>92.682926829268297</v>
      </c>
      <c r="G392" s="16">
        <v>42119</v>
      </c>
      <c r="H392" t="s">
        <v>220</v>
      </c>
      <c r="I392">
        <v>2061</v>
      </c>
    </row>
    <row r="393" spans="1:9" x14ac:dyDescent="0.25">
      <c r="A393" t="s">
        <v>462</v>
      </c>
      <c r="B393" t="s">
        <v>272</v>
      </c>
      <c r="C393">
        <v>8</v>
      </c>
      <c r="D393">
        <v>11</v>
      </c>
      <c r="E393" t="s">
        <v>61</v>
      </c>
      <c r="F393" s="1">
        <v>82.926829268292678</v>
      </c>
      <c r="G393" s="16">
        <v>42119</v>
      </c>
      <c r="H393" t="s">
        <v>274</v>
      </c>
      <c r="I393">
        <v>1839</v>
      </c>
    </row>
    <row r="394" spans="1:9" x14ac:dyDescent="0.25">
      <c r="A394" t="s">
        <v>462</v>
      </c>
      <c r="B394" t="s">
        <v>272</v>
      </c>
      <c r="C394">
        <v>11</v>
      </c>
      <c r="D394">
        <v>11</v>
      </c>
      <c r="E394" t="s">
        <v>61</v>
      </c>
      <c r="F394" s="1">
        <v>75.609756097560975</v>
      </c>
      <c r="G394" s="16">
        <v>42119</v>
      </c>
      <c r="H394" t="s">
        <v>221</v>
      </c>
      <c r="I394">
        <v>2068</v>
      </c>
    </row>
    <row r="395" spans="1:9" x14ac:dyDescent="0.25">
      <c r="A395" t="s">
        <v>462</v>
      </c>
      <c r="B395" t="s">
        <v>272</v>
      </c>
      <c r="C395">
        <v>12</v>
      </c>
      <c r="D395">
        <v>11</v>
      </c>
      <c r="E395" t="s">
        <v>61</v>
      </c>
      <c r="F395" s="1">
        <v>73.170731707317074</v>
      </c>
      <c r="G395" s="16">
        <v>42119</v>
      </c>
      <c r="H395" t="s">
        <v>128</v>
      </c>
      <c r="I395">
        <v>1957</v>
      </c>
    </row>
    <row r="396" spans="1:9" x14ac:dyDescent="0.25">
      <c r="A396" t="s">
        <v>462</v>
      </c>
      <c r="B396" t="s">
        <v>272</v>
      </c>
      <c r="C396">
        <v>14</v>
      </c>
      <c r="D396">
        <v>11</v>
      </c>
      <c r="E396" t="s">
        <v>61</v>
      </c>
      <c r="F396" s="1">
        <v>68.292682926829272</v>
      </c>
      <c r="G396" s="16">
        <v>42119</v>
      </c>
      <c r="H396" t="s">
        <v>253</v>
      </c>
      <c r="I396">
        <v>2086</v>
      </c>
    </row>
    <row r="397" spans="1:9" x14ac:dyDescent="0.25">
      <c r="A397" t="s">
        <v>462</v>
      </c>
      <c r="B397" t="s">
        <v>272</v>
      </c>
      <c r="C397">
        <v>17</v>
      </c>
      <c r="D397">
        <v>11</v>
      </c>
      <c r="E397" t="s">
        <v>61</v>
      </c>
      <c r="F397" s="1">
        <v>60.975609756097562</v>
      </c>
      <c r="G397" s="16">
        <v>42119</v>
      </c>
      <c r="H397" t="s">
        <v>251</v>
      </c>
      <c r="I397">
        <v>1966</v>
      </c>
    </row>
    <row r="398" spans="1:9" x14ac:dyDescent="0.25">
      <c r="A398" t="s">
        <v>462</v>
      </c>
      <c r="B398" t="s">
        <v>272</v>
      </c>
      <c r="C398">
        <v>18</v>
      </c>
      <c r="D398">
        <v>11</v>
      </c>
      <c r="E398" t="s">
        <v>61</v>
      </c>
      <c r="F398" s="1">
        <v>58.536585365853661</v>
      </c>
      <c r="G398" s="16">
        <v>42119</v>
      </c>
      <c r="H398" t="s">
        <v>125</v>
      </c>
      <c r="I398">
        <v>2030</v>
      </c>
    </row>
    <row r="399" spans="1:9" x14ac:dyDescent="0.25">
      <c r="A399" t="s">
        <v>462</v>
      </c>
      <c r="B399" t="s">
        <v>60</v>
      </c>
      <c r="C399">
        <v>20</v>
      </c>
      <c r="D399">
        <v>11</v>
      </c>
      <c r="E399" t="s">
        <v>61</v>
      </c>
      <c r="F399" s="1">
        <v>53.658536585365852</v>
      </c>
      <c r="G399" s="16">
        <v>42119</v>
      </c>
      <c r="H399" t="s">
        <v>275</v>
      </c>
      <c r="I399">
        <v>2089</v>
      </c>
    </row>
    <row r="400" spans="1:9" x14ac:dyDescent="0.25">
      <c r="A400" t="s">
        <v>462</v>
      </c>
      <c r="B400" t="s">
        <v>272</v>
      </c>
      <c r="C400">
        <v>22</v>
      </c>
      <c r="D400">
        <v>11</v>
      </c>
      <c r="E400" t="s">
        <v>61</v>
      </c>
      <c r="F400" s="1">
        <v>48.780487804878049</v>
      </c>
      <c r="G400" s="16">
        <v>42119</v>
      </c>
      <c r="H400" t="s">
        <v>276</v>
      </c>
      <c r="I400">
        <v>1838</v>
      </c>
    </row>
    <row r="401" spans="1:9" x14ac:dyDescent="0.25">
      <c r="A401" t="s">
        <v>462</v>
      </c>
      <c r="B401" t="s">
        <v>272</v>
      </c>
      <c r="C401">
        <v>24</v>
      </c>
      <c r="D401">
        <v>11</v>
      </c>
      <c r="E401" t="s">
        <v>61</v>
      </c>
      <c r="F401" s="1">
        <v>43.902439024390247</v>
      </c>
      <c r="G401" s="16">
        <v>42119</v>
      </c>
      <c r="H401" t="s">
        <v>184</v>
      </c>
      <c r="I401">
        <v>1925</v>
      </c>
    </row>
    <row r="402" spans="1:9" x14ac:dyDescent="0.25">
      <c r="A402" t="s">
        <v>462</v>
      </c>
      <c r="B402" t="s">
        <v>272</v>
      </c>
      <c r="C402">
        <v>27</v>
      </c>
      <c r="D402">
        <v>11</v>
      </c>
      <c r="E402" t="s">
        <v>61</v>
      </c>
      <c r="F402" s="1">
        <v>36.585365853658537</v>
      </c>
      <c r="G402" s="16">
        <v>42119</v>
      </c>
      <c r="H402" t="s">
        <v>130</v>
      </c>
      <c r="I402">
        <v>1771</v>
      </c>
    </row>
    <row r="403" spans="1:9" x14ac:dyDescent="0.25">
      <c r="A403" t="s">
        <v>462</v>
      </c>
      <c r="B403" t="s">
        <v>272</v>
      </c>
      <c r="C403">
        <v>34</v>
      </c>
      <c r="D403">
        <v>11</v>
      </c>
      <c r="E403" t="s">
        <v>61</v>
      </c>
      <c r="F403" s="1">
        <v>19.512195121951223</v>
      </c>
      <c r="G403" s="16">
        <v>42119</v>
      </c>
      <c r="H403" t="s">
        <v>277</v>
      </c>
      <c r="I403">
        <v>1803</v>
      </c>
    </row>
    <row r="404" spans="1:9" x14ac:dyDescent="0.25">
      <c r="A404" t="s">
        <v>462</v>
      </c>
      <c r="B404" t="s">
        <v>272</v>
      </c>
      <c r="C404">
        <v>39</v>
      </c>
      <c r="D404">
        <v>11</v>
      </c>
      <c r="E404" t="s">
        <v>61</v>
      </c>
      <c r="F404" s="1">
        <v>7.3170731707317032</v>
      </c>
      <c r="G404" s="16">
        <v>42119</v>
      </c>
      <c r="H404" t="s">
        <v>278</v>
      </c>
      <c r="I404">
        <v>1761</v>
      </c>
    </row>
    <row r="405" spans="1:9" x14ac:dyDescent="0.25">
      <c r="A405" t="s">
        <v>462</v>
      </c>
      <c r="B405" t="s">
        <v>64</v>
      </c>
      <c r="C405">
        <v>1</v>
      </c>
      <c r="D405">
        <v>12</v>
      </c>
      <c r="E405" t="s">
        <v>65</v>
      </c>
      <c r="G405" s="16">
        <v>42119</v>
      </c>
      <c r="H405" t="s">
        <v>44</v>
      </c>
      <c r="I405">
        <v>0</v>
      </c>
    </row>
    <row r="406" spans="1:9" x14ac:dyDescent="0.25">
      <c r="A406" t="s">
        <v>462</v>
      </c>
      <c r="B406" t="s">
        <v>279</v>
      </c>
      <c r="C406">
        <v>1</v>
      </c>
      <c r="D406">
        <v>12</v>
      </c>
      <c r="E406" t="s">
        <v>65</v>
      </c>
      <c r="F406" s="1">
        <v>101.3</v>
      </c>
      <c r="G406" s="16">
        <v>42119</v>
      </c>
      <c r="H406" t="s">
        <v>280</v>
      </c>
      <c r="I406">
        <v>1935</v>
      </c>
    </row>
    <row r="407" spans="1:9" x14ac:dyDescent="0.25">
      <c r="A407" t="s">
        <v>462</v>
      </c>
      <c r="B407" t="s">
        <v>279</v>
      </c>
      <c r="C407">
        <v>3</v>
      </c>
      <c r="D407">
        <v>12</v>
      </c>
      <c r="E407" t="s">
        <v>65</v>
      </c>
      <c r="F407" s="1">
        <v>84.615384615384613</v>
      </c>
      <c r="G407" s="16">
        <v>42119</v>
      </c>
      <c r="H407" t="s">
        <v>186</v>
      </c>
      <c r="I407">
        <v>2001</v>
      </c>
    </row>
    <row r="408" spans="1:9" x14ac:dyDescent="0.25">
      <c r="A408" t="s">
        <v>462</v>
      </c>
      <c r="B408" t="s">
        <v>66</v>
      </c>
      <c r="C408">
        <v>1</v>
      </c>
      <c r="D408">
        <v>13</v>
      </c>
      <c r="E408" t="s">
        <v>67</v>
      </c>
      <c r="G408" s="16">
        <v>42119</v>
      </c>
      <c r="H408" t="s">
        <v>44</v>
      </c>
      <c r="I408">
        <v>0</v>
      </c>
    </row>
    <row r="409" spans="1:9" x14ac:dyDescent="0.25">
      <c r="A409" t="s">
        <v>462</v>
      </c>
      <c r="B409" t="s">
        <v>281</v>
      </c>
      <c r="C409">
        <v>2</v>
      </c>
      <c r="D409">
        <v>13</v>
      </c>
      <c r="E409" t="s">
        <v>67</v>
      </c>
      <c r="F409" s="1">
        <v>88.888888888888886</v>
      </c>
      <c r="G409" s="16">
        <v>42119</v>
      </c>
      <c r="H409" t="s">
        <v>110</v>
      </c>
      <c r="I409">
        <v>1417</v>
      </c>
    </row>
    <row r="410" spans="1:9" x14ac:dyDescent="0.25">
      <c r="A410" t="s">
        <v>462</v>
      </c>
      <c r="B410" t="s">
        <v>281</v>
      </c>
      <c r="C410">
        <v>4</v>
      </c>
      <c r="D410">
        <v>13</v>
      </c>
      <c r="E410" t="s">
        <v>67</v>
      </c>
      <c r="F410" s="1">
        <v>66.666666666666671</v>
      </c>
      <c r="G410" s="16">
        <v>42119</v>
      </c>
      <c r="H410" t="s">
        <v>282</v>
      </c>
      <c r="I410">
        <v>1644</v>
      </c>
    </row>
    <row r="411" spans="1:9" x14ac:dyDescent="0.25">
      <c r="A411" t="s">
        <v>462</v>
      </c>
      <c r="B411" t="s">
        <v>281</v>
      </c>
      <c r="C411">
        <v>5</v>
      </c>
      <c r="D411">
        <v>13</v>
      </c>
      <c r="E411" t="s">
        <v>67</v>
      </c>
      <c r="F411" s="1">
        <v>55.555555555555557</v>
      </c>
      <c r="G411" s="16">
        <v>42119</v>
      </c>
      <c r="H411" t="s">
        <v>283</v>
      </c>
      <c r="I411">
        <v>429</v>
      </c>
    </row>
    <row r="412" spans="1:9" x14ac:dyDescent="0.25">
      <c r="A412" t="s">
        <v>462</v>
      </c>
      <c r="B412" t="s">
        <v>281</v>
      </c>
      <c r="C412">
        <v>5</v>
      </c>
      <c r="D412">
        <v>13</v>
      </c>
      <c r="E412" t="s">
        <v>67</v>
      </c>
      <c r="F412" s="1">
        <v>55.555555555555557</v>
      </c>
      <c r="G412" s="16">
        <v>42119</v>
      </c>
      <c r="H412" t="s">
        <v>284</v>
      </c>
      <c r="I412">
        <v>1951</v>
      </c>
    </row>
    <row r="413" spans="1:9" x14ac:dyDescent="0.25">
      <c r="A413" t="s">
        <v>462</v>
      </c>
      <c r="B413" t="s">
        <v>281</v>
      </c>
      <c r="C413">
        <v>8</v>
      </c>
      <c r="D413">
        <v>13</v>
      </c>
      <c r="E413" t="s">
        <v>67</v>
      </c>
      <c r="F413" s="1">
        <v>22.222222222222229</v>
      </c>
      <c r="G413" s="16">
        <v>42119</v>
      </c>
      <c r="H413" t="s">
        <v>244</v>
      </c>
      <c r="I413">
        <v>1737</v>
      </c>
    </row>
    <row r="414" spans="1:9" x14ac:dyDescent="0.25">
      <c r="A414" t="s">
        <v>462</v>
      </c>
      <c r="B414" t="s">
        <v>70</v>
      </c>
      <c r="C414">
        <v>1</v>
      </c>
      <c r="D414">
        <v>14</v>
      </c>
      <c r="E414" t="s">
        <v>71</v>
      </c>
      <c r="G414" s="16">
        <v>42119</v>
      </c>
      <c r="H414" t="s">
        <v>44</v>
      </c>
      <c r="I414">
        <v>0</v>
      </c>
    </row>
    <row r="415" spans="1:9" x14ac:dyDescent="0.25">
      <c r="A415" t="s">
        <v>462</v>
      </c>
      <c r="B415" t="s">
        <v>70</v>
      </c>
      <c r="C415">
        <v>2</v>
      </c>
      <c r="D415">
        <v>14</v>
      </c>
      <c r="E415" t="s">
        <v>71</v>
      </c>
      <c r="F415" s="1">
        <v>88.888888888888886</v>
      </c>
      <c r="G415" s="16">
        <v>42119</v>
      </c>
      <c r="H415" t="s">
        <v>54</v>
      </c>
      <c r="I415">
        <v>4</v>
      </c>
    </row>
    <row r="416" spans="1:9" x14ac:dyDescent="0.25">
      <c r="A416" t="s">
        <v>462</v>
      </c>
      <c r="B416" t="s">
        <v>285</v>
      </c>
      <c r="C416">
        <v>2</v>
      </c>
      <c r="D416">
        <v>14</v>
      </c>
      <c r="E416" t="s">
        <v>71</v>
      </c>
      <c r="F416" s="1">
        <v>88.888888888888886</v>
      </c>
      <c r="G416" s="16">
        <v>42119</v>
      </c>
      <c r="H416" t="s">
        <v>286</v>
      </c>
      <c r="I416">
        <v>1116</v>
      </c>
    </row>
    <row r="417" spans="1:11" x14ac:dyDescent="0.25">
      <c r="A417" t="s">
        <v>462</v>
      </c>
      <c r="B417" t="s">
        <v>285</v>
      </c>
      <c r="C417">
        <v>4</v>
      </c>
      <c r="D417">
        <v>14</v>
      </c>
      <c r="E417" t="s">
        <v>71</v>
      </c>
      <c r="F417" s="1">
        <v>66.666666666666671</v>
      </c>
      <c r="G417" s="16">
        <v>42119</v>
      </c>
      <c r="H417" t="s">
        <v>287</v>
      </c>
      <c r="I417">
        <v>766</v>
      </c>
    </row>
    <row r="418" spans="1:11" x14ac:dyDescent="0.25">
      <c r="A418" t="s">
        <v>462</v>
      </c>
      <c r="B418" t="s">
        <v>285</v>
      </c>
      <c r="C418">
        <v>5</v>
      </c>
      <c r="D418">
        <v>14</v>
      </c>
      <c r="E418" t="s">
        <v>71</v>
      </c>
      <c r="F418" s="1">
        <v>55.555555555555557</v>
      </c>
      <c r="G418" s="16">
        <v>42119</v>
      </c>
      <c r="H418" t="s">
        <v>288</v>
      </c>
      <c r="I418">
        <v>1016</v>
      </c>
    </row>
    <row r="419" spans="1:11" x14ac:dyDescent="0.25">
      <c r="A419" t="s">
        <v>462</v>
      </c>
      <c r="B419" t="s">
        <v>285</v>
      </c>
      <c r="C419">
        <v>9</v>
      </c>
      <c r="D419">
        <v>14</v>
      </c>
      <c r="E419" t="s">
        <v>71</v>
      </c>
      <c r="F419" s="1">
        <v>11.111111111111114</v>
      </c>
      <c r="G419" s="16">
        <v>42119</v>
      </c>
      <c r="H419" t="s">
        <v>289</v>
      </c>
      <c r="I419">
        <v>1005</v>
      </c>
    </row>
    <row r="420" spans="1:11" x14ac:dyDescent="0.25">
      <c r="A420" t="s">
        <v>462</v>
      </c>
      <c r="B420" t="s">
        <v>72</v>
      </c>
      <c r="C420">
        <v>1</v>
      </c>
      <c r="D420">
        <v>17</v>
      </c>
      <c r="E420" t="s">
        <v>73</v>
      </c>
      <c r="G420" s="16">
        <v>42119</v>
      </c>
      <c r="H420" t="s">
        <v>44</v>
      </c>
      <c r="I420">
        <v>0</v>
      </c>
    </row>
    <row r="421" spans="1:11" x14ac:dyDescent="0.25">
      <c r="A421" t="s">
        <v>462</v>
      </c>
      <c r="B421" t="s">
        <v>74</v>
      </c>
      <c r="C421">
        <v>1</v>
      </c>
      <c r="D421">
        <v>18</v>
      </c>
      <c r="E421" t="s">
        <v>75</v>
      </c>
      <c r="G421" s="16">
        <v>42119</v>
      </c>
      <c r="H421" t="s">
        <v>44</v>
      </c>
      <c r="I421">
        <v>0</v>
      </c>
    </row>
    <row r="422" spans="1:11" x14ac:dyDescent="0.25">
      <c r="A422" t="s">
        <v>462</v>
      </c>
      <c r="B422" t="s">
        <v>290</v>
      </c>
      <c r="C422">
        <v>1</v>
      </c>
      <c r="D422">
        <v>18</v>
      </c>
      <c r="E422" t="s">
        <v>75</v>
      </c>
      <c r="F422" s="1">
        <v>100.6</v>
      </c>
      <c r="G422" s="16">
        <v>42119</v>
      </c>
      <c r="H422" t="s">
        <v>291</v>
      </c>
      <c r="I422">
        <v>2077</v>
      </c>
    </row>
    <row r="423" spans="1:11" x14ac:dyDescent="0.25">
      <c r="A423" t="s">
        <v>462</v>
      </c>
      <c r="B423" t="s">
        <v>290</v>
      </c>
      <c r="C423">
        <v>6</v>
      </c>
      <c r="D423">
        <v>18</v>
      </c>
      <c r="E423" t="s">
        <v>75</v>
      </c>
      <c r="F423" s="1">
        <v>16.666666666666657</v>
      </c>
      <c r="G423" s="16">
        <v>42119</v>
      </c>
      <c r="H423" t="s">
        <v>292</v>
      </c>
      <c r="I423">
        <v>2006</v>
      </c>
    </row>
    <row r="424" spans="1:11" x14ac:dyDescent="0.25">
      <c r="A424" t="s">
        <v>462</v>
      </c>
      <c r="B424" t="s">
        <v>76</v>
      </c>
      <c r="C424">
        <v>1</v>
      </c>
      <c r="D424">
        <v>22</v>
      </c>
      <c r="E424" t="s">
        <v>77</v>
      </c>
      <c r="G424" s="16">
        <v>42119</v>
      </c>
      <c r="H424" t="s">
        <v>44</v>
      </c>
      <c r="I424">
        <v>0</v>
      </c>
      <c r="K424" t="s">
        <v>338</v>
      </c>
    </row>
    <row r="425" spans="1:11" x14ac:dyDescent="0.25">
      <c r="A425" t="s">
        <v>463</v>
      </c>
      <c r="B425" t="s">
        <v>43</v>
      </c>
      <c r="C425">
        <v>1</v>
      </c>
      <c r="D425">
        <v>1</v>
      </c>
      <c r="E425" t="s">
        <v>11</v>
      </c>
      <c r="G425" s="16">
        <v>42126</v>
      </c>
      <c r="H425" t="s">
        <v>44</v>
      </c>
      <c r="I425">
        <v>0</v>
      </c>
    </row>
    <row r="426" spans="1:11" x14ac:dyDescent="0.25">
      <c r="A426" t="s">
        <v>463</v>
      </c>
      <c r="B426" t="s">
        <v>43</v>
      </c>
      <c r="C426">
        <v>6</v>
      </c>
      <c r="D426">
        <v>1</v>
      </c>
      <c r="E426" t="s">
        <v>11</v>
      </c>
      <c r="F426" s="1">
        <v>66.666666666666657</v>
      </c>
      <c r="G426" s="16">
        <v>42126</v>
      </c>
      <c r="H426" t="s">
        <v>319</v>
      </c>
      <c r="I426">
        <v>1286</v>
      </c>
    </row>
    <row r="427" spans="1:11" x14ac:dyDescent="0.25">
      <c r="A427" t="s">
        <v>463</v>
      </c>
      <c r="B427" t="s">
        <v>43</v>
      </c>
      <c r="C427">
        <v>9</v>
      </c>
      <c r="D427">
        <v>1</v>
      </c>
      <c r="E427" t="s">
        <v>11</v>
      </c>
      <c r="F427" s="1">
        <v>46.666666666666664</v>
      </c>
      <c r="G427" s="16">
        <v>42126</v>
      </c>
      <c r="H427" t="s">
        <v>320</v>
      </c>
      <c r="I427">
        <v>868</v>
      </c>
    </row>
    <row r="428" spans="1:11" x14ac:dyDescent="0.25">
      <c r="A428" t="s">
        <v>463</v>
      </c>
      <c r="B428" t="s">
        <v>50</v>
      </c>
      <c r="C428">
        <v>1</v>
      </c>
      <c r="D428">
        <v>2</v>
      </c>
      <c r="E428" t="s">
        <v>10</v>
      </c>
      <c r="G428" s="16">
        <v>42126</v>
      </c>
      <c r="H428" t="s">
        <v>44</v>
      </c>
      <c r="I428">
        <v>0</v>
      </c>
    </row>
    <row r="429" spans="1:11" x14ac:dyDescent="0.25">
      <c r="A429" t="s">
        <v>463</v>
      </c>
      <c r="B429" t="s">
        <v>50</v>
      </c>
      <c r="C429">
        <v>3</v>
      </c>
      <c r="D429">
        <v>2</v>
      </c>
      <c r="E429" t="s">
        <v>10</v>
      </c>
      <c r="F429" s="1">
        <v>60</v>
      </c>
      <c r="G429" s="16">
        <v>42126</v>
      </c>
      <c r="H429" t="s">
        <v>321</v>
      </c>
      <c r="I429">
        <v>153</v>
      </c>
    </row>
    <row r="430" spans="1:11" x14ac:dyDescent="0.25">
      <c r="A430" t="s">
        <v>463</v>
      </c>
      <c r="B430" t="s">
        <v>50</v>
      </c>
      <c r="C430">
        <v>4</v>
      </c>
      <c r="D430">
        <v>2</v>
      </c>
      <c r="E430" t="s">
        <v>10</v>
      </c>
      <c r="F430" s="1">
        <v>40</v>
      </c>
      <c r="G430" s="16">
        <v>42126</v>
      </c>
      <c r="H430" t="s">
        <v>164</v>
      </c>
      <c r="I430">
        <v>1503</v>
      </c>
    </row>
    <row r="431" spans="1:11" x14ac:dyDescent="0.25">
      <c r="A431" t="s">
        <v>463</v>
      </c>
      <c r="B431" t="s">
        <v>50</v>
      </c>
      <c r="C431">
        <v>4</v>
      </c>
      <c r="D431">
        <v>2</v>
      </c>
      <c r="E431" t="s">
        <v>10</v>
      </c>
      <c r="F431" s="1">
        <v>40</v>
      </c>
      <c r="G431" s="16">
        <v>42126</v>
      </c>
      <c r="H431" t="s">
        <v>94</v>
      </c>
      <c r="I431">
        <v>1689</v>
      </c>
    </row>
    <row r="432" spans="1:11" x14ac:dyDescent="0.25">
      <c r="A432" t="s">
        <v>463</v>
      </c>
      <c r="B432" t="s">
        <v>52</v>
      </c>
      <c r="C432">
        <v>1</v>
      </c>
      <c r="D432">
        <v>3</v>
      </c>
      <c r="E432" t="s">
        <v>9</v>
      </c>
      <c r="G432" s="16">
        <v>42126</v>
      </c>
      <c r="H432" t="s">
        <v>44</v>
      </c>
      <c r="I432">
        <v>0</v>
      </c>
    </row>
    <row r="433" spans="1:9" x14ac:dyDescent="0.25">
      <c r="A433" t="s">
        <v>463</v>
      </c>
      <c r="B433" t="s">
        <v>52</v>
      </c>
      <c r="C433">
        <v>3</v>
      </c>
      <c r="D433">
        <v>3</v>
      </c>
      <c r="E433" t="s">
        <v>9</v>
      </c>
      <c r="F433" s="1">
        <v>71.428571428571431</v>
      </c>
      <c r="G433" s="16">
        <v>42126</v>
      </c>
      <c r="H433" t="s">
        <v>322</v>
      </c>
      <c r="I433">
        <v>257</v>
      </c>
    </row>
    <row r="434" spans="1:9" x14ac:dyDescent="0.25">
      <c r="A434" t="s">
        <v>463</v>
      </c>
      <c r="B434" t="s">
        <v>52</v>
      </c>
      <c r="C434">
        <v>3</v>
      </c>
      <c r="D434">
        <v>3</v>
      </c>
      <c r="E434" t="s">
        <v>9</v>
      </c>
      <c r="F434" s="1">
        <v>71.428571428571431</v>
      </c>
      <c r="G434" s="16">
        <v>42126</v>
      </c>
      <c r="H434" t="s">
        <v>323</v>
      </c>
      <c r="I434">
        <v>1590</v>
      </c>
    </row>
    <row r="435" spans="1:9" x14ac:dyDescent="0.25">
      <c r="A435" t="s">
        <v>463</v>
      </c>
      <c r="B435" t="s">
        <v>52</v>
      </c>
      <c r="C435">
        <v>6</v>
      </c>
      <c r="D435">
        <v>3</v>
      </c>
      <c r="E435" t="s">
        <v>9</v>
      </c>
      <c r="F435" s="1">
        <v>28.571428571428569</v>
      </c>
      <c r="G435" s="16">
        <v>42126</v>
      </c>
      <c r="H435" t="s">
        <v>324</v>
      </c>
      <c r="I435">
        <v>5</v>
      </c>
    </row>
    <row r="436" spans="1:9" x14ac:dyDescent="0.25">
      <c r="A436" t="s">
        <v>463</v>
      </c>
      <c r="B436" t="s">
        <v>52</v>
      </c>
      <c r="C436">
        <v>7</v>
      </c>
      <c r="D436">
        <v>3</v>
      </c>
      <c r="E436" t="s">
        <v>9</v>
      </c>
      <c r="F436" s="1">
        <v>14.285714285714278</v>
      </c>
      <c r="G436" s="16">
        <v>42126</v>
      </c>
      <c r="H436" t="s">
        <v>342</v>
      </c>
      <c r="I436">
        <v>296</v>
      </c>
    </row>
    <row r="437" spans="1:9" x14ac:dyDescent="0.25">
      <c r="A437" t="s">
        <v>463</v>
      </c>
      <c r="B437" t="s">
        <v>119</v>
      </c>
      <c r="C437">
        <v>1</v>
      </c>
      <c r="D437">
        <v>4</v>
      </c>
      <c r="E437" t="s">
        <v>120</v>
      </c>
      <c r="F437" s="1">
        <v>100.1</v>
      </c>
      <c r="G437" s="16">
        <v>42126</v>
      </c>
      <c r="H437" t="s">
        <v>325</v>
      </c>
      <c r="I437">
        <v>325</v>
      </c>
    </row>
    <row r="438" spans="1:9" x14ac:dyDescent="0.25">
      <c r="A438" t="s">
        <v>463</v>
      </c>
      <c r="B438" t="s">
        <v>55</v>
      </c>
      <c r="C438">
        <v>1</v>
      </c>
      <c r="D438">
        <v>6</v>
      </c>
      <c r="E438" t="s">
        <v>56</v>
      </c>
      <c r="G438" s="16">
        <v>42126</v>
      </c>
      <c r="H438" t="s">
        <v>44</v>
      </c>
      <c r="I438">
        <v>0</v>
      </c>
    </row>
    <row r="439" spans="1:9" x14ac:dyDescent="0.25">
      <c r="A439" t="s">
        <v>463</v>
      </c>
      <c r="B439" t="s">
        <v>55</v>
      </c>
      <c r="C439">
        <v>2</v>
      </c>
      <c r="D439">
        <v>6</v>
      </c>
      <c r="E439" t="s">
        <v>56</v>
      </c>
      <c r="F439" s="1">
        <v>66.666666666666657</v>
      </c>
      <c r="G439" s="16">
        <v>42126</v>
      </c>
      <c r="H439" t="s">
        <v>343</v>
      </c>
      <c r="I439">
        <v>1198</v>
      </c>
    </row>
    <row r="440" spans="1:9" x14ac:dyDescent="0.25">
      <c r="A440" t="s">
        <v>463</v>
      </c>
      <c r="B440" t="s">
        <v>55</v>
      </c>
      <c r="C440">
        <v>3</v>
      </c>
      <c r="D440">
        <v>6</v>
      </c>
      <c r="E440" t="s">
        <v>56</v>
      </c>
      <c r="F440" s="1">
        <v>33.333333333333329</v>
      </c>
      <c r="G440" s="16">
        <v>42126</v>
      </c>
      <c r="H440" t="s">
        <v>326</v>
      </c>
      <c r="I440">
        <v>957</v>
      </c>
    </row>
    <row r="441" spans="1:9" x14ac:dyDescent="0.25">
      <c r="A441" t="s">
        <v>463</v>
      </c>
      <c r="B441" t="s">
        <v>57</v>
      </c>
      <c r="C441">
        <v>1</v>
      </c>
      <c r="D441">
        <v>10</v>
      </c>
      <c r="E441" t="s">
        <v>58</v>
      </c>
      <c r="G441" s="16">
        <v>42126</v>
      </c>
      <c r="H441" t="s">
        <v>44</v>
      </c>
      <c r="I441">
        <v>0</v>
      </c>
    </row>
    <row r="442" spans="1:9" x14ac:dyDescent="0.25">
      <c r="A442" t="s">
        <v>463</v>
      </c>
      <c r="B442" t="s">
        <v>57</v>
      </c>
      <c r="C442">
        <v>1</v>
      </c>
      <c r="D442">
        <v>10</v>
      </c>
      <c r="E442" t="s">
        <v>58</v>
      </c>
      <c r="F442" s="1">
        <v>101.4</v>
      </c>
      <c r="G442" s="16">
        <v>42126</v>
      </c>
      <c r="H442" t="s">
        <v>122</v>
      </c>
      <c r="I442">
        <v>1990</v>
      </c>
    </row>
    <row r="443" spans="1:9" x14ac:dyDescent="0.25">
      <c r="A443" t="s">
        <v>463</v>
      </c>
      <c r="B443" t="s">
        <v>57</v>
      </c>
      <c r="C443">
        <v>2</v>
      </c>
      <c r="D443">
        <v>10</v>
      </c>
      <c r="E443" t="s">
        <v>58</v>
      </c>
      <c r="F443" s="1">
        <v>92.857142857142861</v>
      </c>
      <c r="G443" s="16">
        <v>42126</v>
      </c>
      <c r="H443" t="s">
        <v>253</v>
      </c>
      <c r="I443">
        <v>2086</v>
      </c>
    </row>
    <row r="444" spans="1:9" x14ac:dyDescent="0.25">
      <c r="A444" t="s">
        <v>463</v>
      </c>
      <c r="B444" t="s">
        <v>57</v>
      </c>
      <c r="C444">
        <v>3</v>
      </c>
      <c r="D444">
        <v>10</v>
      </c>
      <c r="E444" t="s">
        <v>58</v>
      </c>
      <c r="F444" s="1">
        <v>85.714285714285708</v>
      </c>
      <c r="G444" s="16">
        <v>42126</v>
      </c>
      <c r="H444" t="s">
        <v>63</v>
      </c>
      <c r="I444">
        <v>1814</v>
      </c>
    </row>
    <row r="445" spans="1:9" x14ac:dyDescent="0.25">
      <c r="A445" t="s">
        <v>463</v>
      </c>
      <c r="B445" t="s">
        <v>57</v>
      </c>
      <c r="C445">
        <v>4</v>
      </c>
      <c r="D445">
        <v>10</v>
      </c>
      <c r="E445" t="s">
        <v>58</v>
      </c>
      <c r="F445" s="1">
        <v>78.571428571428569</v>
      </c>
      <c r="G445" s="16">
        <v>42126</v>
      </c>
      <c r="H445" t="s">
        <v>124</v>
      </c>
      <c r="I445">
        <v>1825</v>
      </c>
    </row>
    <row r="446" spans="1:9" x14ac:dyDescent="0.25">
      <c r="A446" t="s">
        <v>463</v>
      </c>
      <c r="B446" t="s">
        <v>57</v>
      </c>
      <c r="C446">
        <v>6</v>
      </c>
      <c r="D446">
        <v>10</v>
      </c>
      <c r="E446" t="s">
        <v>58</v>
      </c>
      <c r="F446" s="1">
        <v>64.285714285714278</v>
      </c>
      <c r="G446" s="16">
        <v>42126</v>
      </c>
      <c r="H446" t="s">
        <v>248</v>
      </c>
      <c r="I446">
        <v>1934</v>
      </c>
    </row>
    <row r="447" spans="1:9" x14ac:dyDescent="0.25">
      <c r="A447" t="s">
        <v>463</v>
      </c>
      <c r="B447" t="s">
        <v>57</v>
      </c>
      <c r="C447">
        <v>8</v>
      </c>
      <c r="D447">
        <v>10</v>
      </c>
      <c r="E447" t="s">
        <v>58</v>
      </c>
      <c r="F447" s="1">
        <v>50</v>
      </c>
      <c r="G447" s="16">
        <v>42126</v>
      </c>
      <c r="H447" t="s">
        <v>269</v>
      </c>
      <c r="I447">
        <v>1794</v>
      </c>
    </row>
    <row r="448" spans="1:9" x14ac:dyDescent="0.25">
      <c r="A448" t="s">
        <v>463</v>
      </c>
      <c r="B448" t="s">
        <v>57</v>
      </c>
      <c r="C448">
        <v>11</v>
      </c>
      <c r="D448">
        <v>10</v>
      </c>
      <c r="E448" t="s">
        <v>58</v>
      </c>
      <c r="F448" s="1">
        <v>28.571428571428569</v>
      </c>
      <c r="G448" s="16">
        <v>42126</v>
      </c>
      <c r="H448" t="s">
        <v>90</v>
      </c>
      <c r="I448">
        <v>1823</v>
      </c>
    </row>
    <row r="449" spans="1:9" x14ac:dyDescent="0.25">
      <c r="A449" t="s">
        <v>463</v>
      </c>
      <c r="B449" t="s">
        <v>57</v>
      </c>
      <c r="C449">
        <v>12</v>
      </c>
      <c r="D449">
        <v>10</v>
      </c>
      <c r="E449" t="s">
        <v>58</v>
      </c>
      <c r="F449" s="1">
        <v>21.428571428571431</v>
      </c>
      <c r="G449" s="16">
        <v>42126</v>
      </c>
      <c r="H449" t="s">
        <v>176</v>
      </c>
      <c r="I449">
        <v>1777</v>
      </c>
    </row>
    <row r="450" spans="1:9" x14ac:dyDescent="0.25">
      <c r="A450" t="s">
        <v>463</v>
      </c>
      <c r="B450" t="s">
        <v>57</v>
      </c>
      <c r="C450">
        <v>13</v>
      </c>
      <c r="D450">
        <v>10</v>
      </c>
      <c r="E450" t="s">
        <v>58</v>
      </c>
      <c r="F450" s="1">
        <v>14.285714285714278</v>
      </c>
      <c r="G450" s="16">
        <v>42126</v>
      </c>
      <c r="H450" t="s">
        <v>327</v>
      </c>
      <c r="I450">
        <v>1615</v>
      </c>
    </row>
    <row r="451" spans="1:9" x14ac:dyDescent="0.25">
      <c r="A451" t="s">
        <v>463</v>
      </c>
      <c r="B451" t="s">
        <v>57</v>
      </c>
      <c r="C451">
        <v>14</v>
      </c>
      <c r="D451">
        <v>10</v>
      </c>
      <c r="E451" t="s">
        <v>58</v>
      </c>
      <c r="F451" s="1">
        <v>7.1429999999999998</v>
      </c>
      <c r="G451" s="16">
        <v>42126</v>
      </c>
      <c r="H451" t="s">
        <v>103</v>
      </c>
      <c r="I451">
        <v>2025</v>
      </c>
    </row>
    <row r="452" spans="1:9" x14ac:dyDescent="0.25">
      <c r="A452" t="s">
        <v>463</v>
      </c>
      <c r="B452" t="s">
        <v>60</v>
      </c>
      <c r="C452">
        <v>1</v>
      </c>
      <c r="D452">
        <v>11</v>
      </c>
      <c r="E452" t="s">
        <v>61</v>
      </c>
      <c r="G452" s="16">
        <v>42126</v>
      </c>
      <c r="H452" t="s">
        <v>44</v>
      </c>
      <c r="I452">
        <v>0</v>
      </c>
    </row>
    <row r="453" spans="1:9" x14ac:dyDescent="0.25">
      <c r="A453" t="s">
        <v>463</v>
      </c>
      <c r="B453" t="s">
        <v>60</v>
      </c>
      <c r="C453">
        <v>1</v>
      </c>
      <c r="D453">
        <v>11</v>
      </c>
      <c r="E453" t="s">
        <v>61</v>
      </c>
      <c r="F453" s="1">
        <v>102.2</v>
      </c>
      <c r="G453" s="16">
        <v>42126</v>
      </c>
      <c r="H453" t="s">
        <v>273</v>
      </c>
      <c r="I453">
        <v>1942</v>
      </c>
    </row>
    <row r="454" spans="1:9" x14ac:dyDescent="0.25">
      <c r="A454" t="s">
        <v>463</v>
      </c>
      <c r="B454" t="s">
        <v>60</v>
      </c>
      <c r="C454">
        <v>3</v>
      </c>
      <c r="D454">
        <v>11</v>
      </c>
      <c r="E454" t="s">
        <v>61</v>
      </c>
      <c r="F454" s="1">
        <v>90.909090909090907</v>
      </c>
      <c r="G454" s="16">
        <v>42126</v>
      </c>
      <c r="H454" t="s">
        <v>127</v>
      </c>
      <c r="I454">
        <v>1734</v>
      </c>
    </row>
    <row r="455" spans="1:9" x14ac:dyDescent="0.25">
      <c r="A455" t="s">
        <v>463</v>
      </c>
      <c r="B455" t="s">
        <v>60</v>
      </c>
      <c r="C455">
        <v>4</v>
      </c>
      <c r="D455">
        <v>11</v>
      </c>
      <c r="E455" t="s">
        <v>61</v>
      </c>
      <c r="F455" s="1">
        <v>86.36363636363636</v>
      </c>
      <c r="G455" s="16">
        <v>42126</v>
      </c>
      <c r="H455" t="s">
        <v>328</v>
      </c>
      <c r="I455">
        <v>2043</v>
      </c>
    </row>
    <row r="456" spans="1:9" x14ac:dyDescent="0.25">
      <c r="A456" t="s">
        <v>463</v>
      </c>
      <c r="B456" t="s">
        <v>60</v>
      </c>
      <c r="C456">
        <v>5</v>
      </c>
      <c r="D456">
        <v>11</v>
      </c>
      <c r="E456" t="s">
        <v>61</v>
      </c>
      <c r="F456" s="1">
        <v>81.818181818181813</v>
      </c>
      <c r="G456" s="16">
        <v>42126</v>
      </c>
      <c r="H456" t="s">
        <v>329</v>
      </c>
      <c r="I456">
        <v>1713</v>
      </c>
    </row>
    <row r="457" spans="1:9" x14ac:dyDescent="0.25">
      <c r="A457" t="s">
        <v>463</v>
      </c>
      <c r="B457" t="s">
        <v>60</v>
      </c>
      <c r="C457">
        <v>5</v>
      </c>
      <c r="D457">
        <v>11</v>
      </c>
      <c r="E457" t="s">
        <v>61</v>
      </c>
      <c r="F457" s="1">
        <v>81.818181818181813</v>
      </c>
      <c r="G457" s="16">
        <v>42126</v>
      </c>
      <c r="H457" t="s">
        <v>250</v>
      </c>
      <c r="I457">
        <v>1733</v>
      </c>
    </row>
    <row r="458" spans="1:9" x14ac:dyDescent="0.25">
      <c r="A458" t="s">
        <v>463</v>
      </c>
      <c r="B458" t="s">
        <v>60</v>
      </c>
      <c r="C458">
        <v>5</v>
      </c>
      <c r="D458">
        <v>11</v>
      </c>
      <c r="E458" t="s">
        <v>61</v>
      </c>
      <c r="F458" s="1">
        <v>81.818181818181813</v>
      </c>
      <c r="G458" s="16">
        <v>42126</v>
      </c>
      <c r="H458" t="s">
        <v>330</v>
      </c>
      <c r="I458">
        <v>1918</v>
      </c>
    </row>
    <row r="459" spans="1:9" x14ac:dyDescent="0.25">
      <c r="A459" t="s">
        <v>463</v>
      </c>
      <c r="B459" t="s">
        <v>60</v>
      </c>
      <c r="C459">
        <v>9</v>
      </c>
      <c r="D459">
        <v>11</v>
      </c>
      <c r="E459" t="s">
        <v>61</v>
      </c>
      <c r="F459" s="1">
        <v>63.636363636363633</v>
      </c>
      <c r="G459" s="16">
        <v>42126</v>
      </c>
      <c r="H459" t="s">
        <v>331</v>
      </c>
      <c r="I459">
        <v>1694</v>
      </c>
    </row>
    <row r="460" spans="1:9" x14ac:dyDescent="0.25">
      <c r="A460" t="s">
        <v>463</v>
      </c>
      <c r="B460" t="s">
        <v>60</v>
      </c>
      <c r="C460">
        <v>14</v>
      </c>
      <c r="D460">
        <v>11</v>
      </c>
      <c r="E460" t="s">
        <v>61</v>
      </c>
      <c r="F460" s="1">
        <v>40.909090909090907</v>
      </c>
      <c r="G460" s="16">
        <v>42126</v>
      </c>
      <c r="H460" t="s">
        <v>332</v>
      </c>
      <c r="I460">
        <v>1691</v>
      </c>
    </row>
    <row r="461" spans="1:9" x14ac:dyDescent="0.25">
      <c r="A461" t="s">
        <v>463</v>
      </c>
      <c r="B461" t="s">
        <v>60</v>
      </c>
      <c r="C461">
        <v>16</v>
      </c>
      <c r="D461">
        <v>11</v>
      </c>
      <c r="E461" t="s">
        <v>61</v>
      </c>
      <c r="F461" s="1">
        <v>31.818181818181813</v>
      </c>
      <c r="G461" s="16">
        <v>42126</v>
      </c>
      <c r="H461" t="s">
        <v>278</v>
      </c>
      <c r="I461">
        <v>1761</v>
      </c>
    </row>
    <row r="462" spans="1:9" x14ac:dyDescent="0.25">
      <c r="A462" t="s">
        <v>463</v>
      </c>
      <c r="B462" t="s">
        <v>60</v>
      </c>
      <c r="C462">
        <v>19</v>
      </c>
      <c r="D462">
        <v>11</v>
      </c>
      <c r="E462" t="s">
        <v>61</v>
      </c>
      <c r="F462" s="1">
        <v>18.181818181818173</v>
      </c>
      <c r="G462" s="16">
        <v>42126</v>
      </c>
      <c r="H462" t="s">
        <v>91</v>
      </c>
      <c r="I462">
        <v>1940</v>
      </c>
    </row>
    <row r="463" spans="1:9" x14ac:dyDescent="0.25">
      <c r="A463" t="s">
        <v>463</v>
      </c>
      <c r="B463" t="s">
        <v>60</v>
      </c>
      <c r="C463">
        <v>19</v>
      </c>
      <c r="D463">
        <v>11</v>
      </c>
      <c r="E463" t="s">
        <v>61</v>
      </c>
      <c r="F463" s="1">
        <v>18.181818181818173</v>
      </c>
      <c r="G463" s="16">
        <v>42126</v>
      </c>
      <c r="H463" t="s">
        <v>251</v>
      </c>
      <c r="I463">
        <v>1966</v>
      </c>
    </row>
    <row r="464" spans="1:9" x14ac:dyDescent="0.25">
      <c r="A464" t="s">
        <v>463</v>
      </c>
      <c r="B464" t="s">
        <v>60</v>
      </c>
      <c r="C464">
        <v>21</v>
      </c>
      <c r="D464">
        <v>11</v>
      </c>
      <c r="E464" t="s">
        <v>61</v>
      </c>
      <c r="F464" s="1">
        <v>9.0909090909090793</v>
      </c>
      <c r="G464" s="16">
        <v>42126</v>
      </c>
      <c r="H464" t="s">
        <v>130</v>
      </c>
      <c r="I464">
        <v>1771</v>
      </c>
    </row>
    <row r="465" spans="1:11" x14ac:dyDescent="0.25">
      <c r="A465" t="s">
        <v>463</v>
      </c>
      <c r="B465" t="s">
        <v>60</v>
      </c>
      <c r="C465">
        <v>22</v>
      </c>
      <c r="D465">
        <v>11</v>
      </c>
      <c r="E465" t="s">
        <v>61</v>
      </c>
      <c r="F465" s="1">
        <v>9.9999999999999995E-7</v>
      </c>
      <c r="G465" s="16">
        <v>42126</v>
      </c>
      <c r="H465" t="s">
        <v>280</v>
      </c>
      <c r="I465">
        <v>1935</v>
      </c>
    </row>
    <row r="466" spans="1:11" x14ac:dyDescent="0.25">
      <c r="A466" t="s">
        <v>463</v>
      </c>
      <c r="B466" t="s">
        <v>64</v>
      </c>
      <c r="C466">
        <v>1</v>
      </c>
      <c r="D466">
        <v>12</v>
      </c>
      <c r="E466" t="s">
        <v>65</v>
      </c>
      <c r="G466" s="16">
        <v>42126</v>
      </c>
      <c r="H466" t="s">
        <v>44</v>
      </c>
      <c r="I466">
        <v>0</v>
      </c>
    </row>
    <row r="467" spans="1:11" x14ac:dyDescent="0.25">
      <c r="A467" t="s">
        <v>463</v>
      </c>
      <c r="B467" t="s">
        <v>64</v>
      </c>
      <c r="C467">
        <v>1</v>
      </c>
      <c r="D467">
        <v>12</v>
      </c>
      <c r="E467" t="s">
        <v>65</v>
      </c>
      <c r="F467" s="1">
        <v>100.1</v>
      </c>
      <c r="G467" s="16">
        <v>42126</v>
      </c>
      <c r="H467" t="s">
        <v>335</v>
      </c>
      <c r="I467">
        <v>846</v>
      </c>
    </row>
    <row r="468" spans="1:11" x14ac:dyDescent="0.25">
      <c r="A468" t="s">
        <v>463</v>
      </c>
      <c r="B468" t="s">
        <v>66</v>
      </c>
      <c r="C468">
        <v>1</v>
      </c>
      <c r="D468">
        <v>13</v>
      </c>
      <c r="E468" t="s">
        <v>67</v>
      </c>
      <c r="G468" s="16">
        <v>42126</v>
      </c>
      <c r="H468" t="s">
        <v>44</v>
      </c>
      <c r="I468">
        <v>0</v>
      </c>
    </row>
    <row r="469" spans="1:11" x14ac:dyDescent="0.25">
      <c r="A469" t="s">
        <v>463</v>
      </c>
      <c r="B469" t="s">
        <v>66</v>
      </c>
      <c r="C469">
        <v>2</v>
      </c>
      <c r="D469">
        <v>13</v>
      </c>
      <c r="E469" t="s">
        <v>67</v>
      </c>
      <c r="F469" s="1">
        <v>75</v>
      </c>
      <c r="G469" s="16">
        <v>42126</v>
      </c>
      <c r="H469" t="s">
        <v>333</v>
      </c>
      <c r="I469">
        <v>1494</v>
      </c>
    </row>
    <row r="470" spans="1:11" x14ac:dyDescent="0.25">
      <c r="A470" t="s">
        <v>463</v>
      </c>
      <c r="B470" t="s">
        <v>66</v>
      </c>
      <c r="C470">
        <v>4</v>
      </c>
      <c r="D470">
        <v>13</v>
      </c>
      <c r="E470" t="s">
        <v>67</v>
      </c>
      <c r="F470" s="1">
        <v>25</v>
      </c>
      <c r="G470" s="16">
        <v>42126</v>
      </c>
      <c r="H470" t="s">
        <v>334</v>
      </c>
      <c r="I470">
        <v>2085</v>
      </c>
    </row>
    <row r="471" spans="1:11" x14ac:dyDescent="0.25">
      <c r="A471" t="s">
        <v>463</v>
      </c>
      <c r="B471" t="s">
        <v>70</v>
      </c>
      <c r="C471">
        <v>1</v>
      </c>
      <c r="D471">
        <v>14</v>
      </c>
      <c r="E471" t="s">
        <v>71</v>
      </c>
      <c r="G471" s="16">
        <v>42126</v>
      </c>
      <c r="H471" t="s">
        <v>44</v>
      </c>
      <c r="I471">
        <v>0</v>
      </c>
    </row>
    <row r="472" spans="1:11" x14ac:dyDescent="0.25">
      <c r="A472" t="s">
        <v>463</v>
      </c>
      <c r="B472" t="s">
        <v>72</v>
      </c>
      <c r="C472">
        <v>1</v>
      </c>
      <c r="D472">
        <v>17</v>
      </c>
      <c r="E472" t="s">
        <v>73</v>
      </c>
      <c r="G472" s="16">
        <v>42126</v>
      </c>
      <c r="H472" t="s">
        <v>44</v>
      </c>
      <c r="I472">
        <v>0</v>
      </c>
    </row>
    <row r="473" spans="1:11" x14ac:dyDescent="0.25">
      <c r="A473" t="s">
        <v>463</v>
      </c>
      <c r="B473" t="s">
        <v>74</v>
      </c>
      <c r="C473">
        <v>1</v>
      </c>
      <c r="D473">
        <v>18</v>
      </c>
      <c r="E473" t="s">
        <v>75</v>
      </c>
      <c r="G473" s="16">
        <v>42126</v>
      </c>
      <c r="H473" t="s">
        <v>44</v>
      </c>
      <c r="I473">
        <v>0</v>
      </c>
    </row>
    <row r="474" spans="1:11" x14ac:dyDescent="0.25">
      <c r="A474" t="s">
        <v>463</v>
      </c>
      <c r="B474" t="s">
        <v>76</v>
      </c>
      <c r="C474">
        <v>1</v>
      </c>
      <c r="D474">
        <v>22</v>
      </c>
      <c r="E474" t="s">
        <v>77</v>
      </c>
      <c r="G474" s="16">
        <v>42126</v>
      </c>
      <c r="H474" t="s">
        <v>44</v>
      </c>
      <c r="I474">
        <v>0</v>
      </c>
      <c r="K474" t="s">
        <v>340</v>
      </c>
    </row>
    <row r="475" spans="1:11" x14ac:dyDescent="0.25">
      <c r="A475" t="s">
        <v>464</v>
      </c>
      <c r="B475" t="s">
        <v>43</v>
      </c>
      <c r="C475">
        <v>1</v>
      </c>
      <c r="D475">
        <v>1</v>
      </c>
      <c r="E475" t="s">
        <v>11</v>
      </c>
      <c r="G475" s="16">
        <v>42126</v>
      </c>
      <c r="H475" t="s">
        <v>44</v>
      </c>
      <c r="I475">
        <v>0</v>
      </c>
    </row>
    <row r="476" spans="1:11" x14ac:dyDescent="0.25">
      <c r="A476" t="s">
        <v>464</v>
      </c>
      <c r="B476" t="s">
        <v>43</v>
      </c>
      <c r="C476">
        <v>1</v>
      </c>
      <c r="D476">
        <v>1</v>
      </c>
      <c r="E476" t="s">
        <v>11</v>
      </c>
      <c r="F476" s="1">
        <v>102.9</v>
      </c>
      <c r="G476" s="16">
        <v>42126</v>
      </c>
      <c r="H476" t="s">
        <v>152</v>
      </c>
      <c r="I476">
        <v>951</v>
      </c>
    </row>
    <row r="477" spans="1:11" x14ac:dyDescent="0.25">
      <c r="A477" t="s">
        <v>464</v>
      </c>
      <c r="B477" t="s">
        <v>43</v>
      </c>
      <c r="C477">
        <v>2</v>
      </c>
      <c r="D477">
        <v>1</v>
      </c>
      <c r="E477" t="s">
        <v>11</v>
      </c>
      <c r="F477" s="1">
        <v>96.551724137931032</v>
      </c>
      <c r="G477" s="16">
        <v>42126</v>
      </c>
      <c r="H477" t="s">
        <v>158</v>
      </c>
      <c r="I477">
        <v>1098</v>
      </c>
    </row>
    <row r="478" spans="1:11" x14ac:dyDescent="0.25">
      <c r="A478" t="s">
        <v>464</v>
      </c>
      <c r="B478" t="s">
        <v>43</v>
      </c>
      <c r="C478">
        <v>4</v>
      </c>
      <c r="D478">
        <v>1</v>
      </c>
      <c r="E478" t="s">
        <v>11</v>
      </c>
      <c r="F478" s="1">
        <v>89.65517241379311</v>
      </c>
      <c r="G478" s="16">
        <v>42126</v>
      </c>
      <c r="H478" t="s">
        <v>156</v>
      </c>
      <c r="I478">
        <v>721</v>
      </c>
    </row>
    <row r="479" spans="1:11" x14ac:dyDescent="0.25">
      <c r="A479" t="s">
        <v>464</v>
      </c>
      <c r="B479" t="s">
        <v>43</v>
      </c>
      <c r="C479">
        <v>5</v>
      </c>
      <c r="D479">
        <v>1</v>
      </c>
      <c r="E479" t="s">
        <v>11</v>
      </c>
      <c r="F479" s="1">
        <v>86.206896551724142</v>
      </c>
      <c r="G479" s="16">
        <v>42126</v>
      </c>
      <c r="H479" t="s">
        <v>150</v>
      </c>
      <c r="I479">
        <v>248</v>
      </c>
    </row>
    <row r="480" spans="1:11" x14ac:dyDescent="0.25">
      <c r="A480" t="s">
        <v>464</v>
      </c>
      <c r="B480" t="s">
        <v>43</v>
      </c>
      <c r="C480">
        <v>6</v>
      </c>
      <c r="D480">
        <v>1</v>
      </c>
      <c r="E480" t="s">
        <v>11</v>
      </c>
      <c r="F480" s="1">
        <v>82.758620689655174</v>
      </c>
      <c r="G480" s="16">
        <v>42126</v>
      </c>
      <c r="H480" t="s">
        <v>294</v>
      </c>
      <c r="I480">
        <v>1895</v>
      </c>
    </row>
    <row r="481" spans="1:9" x14ac:dyDescent="0.25">
      <c r="A481" t="s">
        <v>464</v>
      </c>
      <c r="B481" t="s">
        <v>43</v>
      </c>
      <c r="C481">
        <v>7</v>
      </c>
      <c r="D481">
        <v>1</v>
      </c>
      <c r="E481" t="s">
        <v>11</v>
      </c>
      <c r="F481" s="1">
        <v>79.310344827586206</v>
      </c>
      <c r="G481" s="16">
        <v>42126</v>
      </c>
      <c r="H481" t="s">
        <v>155</v>
      </c>
      <c r="I481">
        <v>1632</v>
      </c>
    </row>
    <row r="482" spans="1:9" x14ac:dyDescent="0.25">
      <c r="A482" t="s">
        <v>464</v>
      </c>
      <c r="B482" t="s">
        <v>43</v>
      </c>
      <c r="C482">
        <v>9</v>
      </c>
      <c r="D482">
        <v>1</v>
      </c>
      <c r="E482" t="s">
        <v>11</v>
      </c>
      <c r="F482" s="1">
        <v>72.413793103448285</v>
      </c>
      <c r="G482" s="16">
        <v>42126</v>
      </c>
      <c r="H482" t="s">
        <v>295</v>
      </c>
      <c r="I482">
        <v>264</v>
      </c>
    </row>
    <row r="483" spans="1:9" x14ac:dyDescent="0.25">
      <c r="A483" t="s">
        <v>464</v>
      </c>
      <c r="B483" t="s">
        <v>43</v>
      </c>
      <c r="C483">
        <v>10</v>
      </c>
      <c r="D483">
        <v>1</v>
      </c>
      <c r="E483" t="s">
        <v>11</v>
      </c>
      <c r="F483" s="1">
        <v>68.965517241379317</v>
      </c>
      <c r="G483" s="16">
        <v>42126</v>
      </c>
      <c r="H483" t="s">
        <v>117</v>
      </c>
      <c r="I483">
        <v>151</v>
      </c>
    </row>
    <row r="484" spans="1:9" x14ac:dyDescent="0.25">
      <c r="A484" t="s">
        <v>464</v>
      </c>
      <c r="B484" t="s">
        <v>43</v>
      </c>
      <c r="C484">
        <v>10</v>
      </c>
      <c r="D484">
        <v>1</v>
      </c>
      <c r="E484" t="s">
        <v>11</v>
      </c>
      <c r="F484" s="1">
        <v>68.965517241379317</v>
      </c>
      <c r="G484" s="16">
        <v>42126</v>
      </c>
      <c r="H484" t="s">
        <v>362</v>
      </c>
      <c r="I484">
        <v>865</v>
      </c>
    </row>
    <row r="485" spans="1:9" x14ac:dyDescent="0.25">
      <c r="A485" t="s">
        <v>464</v>
      </c>
      <c r="B485" t="s">
        <v>43</v>
      </c>
      <c r="C485">
        <v>10</v>
      </c>
      <c r="D485">
        <v>1</v>
      </c>
      <c r="E485" t="s">
        <v>11</v>
      </c>
      <c r="F485" s="1">
        <v>68.965517241379317</v>
      </c>
      <c r="G485" s="16">
        <v>42126</v>
      </c>
      <c r="H485" t="s">
        <v>296</v>
      </c>
      <c r="I485">
        <v>1245</v>
      </c>
    </row>
    <row r="486" spans="1:9" x14ac:dyDescent="0.25">
      <c r="A486" t="s">
        <v>464</v>
      </c>
      <c r="B486" t="s">
        <v>43</v>
      </c>
      <c r="C486">
        <v>10</v>
      </c>
      <c r="D486">
        <v>1</v>
      </c>
      <c r="E486" t="s">
        <v>11</v>
      </c>
      <c r="F486" s="1">
        <v>68.965517241379317</v>
      </c>
      <c r="G486" s="16">
        <v>42126</v>
      </c>
      <c r="H486" t="s">
        <v>49</v>
      </c>
      <c r="I486">
        <v>1768</v>
      </c>
    </row>
    <row r="487" spans="1:9" x14ac:dyDescent="0.25">
      <c r="A487" t="s">
        <v>464</v>
      </c>
      <c r="B487" t="s">
        <v>43</v>
      </c>
      <c r="C487">
        <v>15</v>
      </c>
      <c r="D487">
        <v>1</v>
      </c>
      <c r="E487" t="s">
        <v>11</v>
      </c>
      <c r="F487" s="1">
        <v>51.724137931034484</v>
      </c>
      <c r="G487" s="16">
        <v>42126</v>
      </c>
      <c r="H487" t="s">
        <v>194</v>
      </c>
      <c r="I487">
        <v>1726</v>
      </c>
    </row>
    <row r="488" spans="1:9" x14ac:dyDescent="0.25">
      <c r="A488" t="s">
        <v>464</v>
      </c>
      <c r="B488" t="s">
        <v>43</v>
      </c>
      <c r="C488">
        <v>15</v>
      </c>
      <c r="D488">
        <v>1</v>
      </c>
      <c r="E488" t="s">
        <v>11</v>
      </c>
      <c r="F488" s="1">
        <v>51.724137931034484</v>
      </c>
      <c r="G488" s="16">
        <v>42126</v>
      </c>
      <c r="H488" t="s">
        <v>259</v>
      </c>
      <c r="I488">
        <v>2024</v>
      </c>
    </row>
    <row r="489" spans="1:9" x14ac:dyDescent="0.25">
      <c r="A489" t="s">
        <v>464</v>
      </c>
      <c r="B489" t="s">
        <v>43</v>
      </c>
      <c r="C489">
        <v>18</v>
      </c>
      <c r="D489">
        <v>1</v>
      </c>
      <c r="E489" t="s">
        <v>11</v>
      </c>
      <c r="F489" s="1">
        <v>41.379310344827587</v>
      </c>
      <c r="G489" s="16">
        <v>42126</v>
      </c>
      <c r="H489" t="s">
        <v>297</v>
      </c>
      <c r="I489">
        <v>833</v>
      </c>
    </row>
    <row r="490" spans="1:9" x14ac:dyDescent="0.25">
      <c r="A490" t="s">
        <v>464</v>
      </c>
      <c r="B490" t="s">
        <v>43</v>
      </c>
      <c r="C490">
        <v>18</v>
      </c>
      <c r="D490">
        <v>1</v>
      </c>
      <c r="E490" t="s">
        <v>11</v>
      </c>
      <c r="F490" s="1">
        <v>41.379310344827587</v>
      </c>
      <c r="G490" s="16">
        <v>42126</v>
      </c>
      <c r="H490" t="s">
        <v>161</v>
      </c>
      <c r="I490">
        <v>934</v>
      </c>
    </row>
    <row r="491" spans="1:9" x14ac:dyDescent="0.25">
      <c r="A491" t="s">
        <v>464</v>
      </c>
      <c r="B491" t="s">
        <v>43</v>
      </c>
      <c r="C491">
        <v>18</v>
      </c>
      <c r="D491">
        <v>1</v>
      </c>
      <c r="E491" t="s">
        <v>11</v>
      </c>
      <c r="F491" s="1">
        <v>41.379310344827587</v>
      </c>
      <c r="G491" s="16">
        <v>42126</v>
      </c>
      <c r="H491" t="s">
        <v>298</v>
      </c>
      <c r="I491">
        <v>1358</v>
      </c>
    </row>
    <row r="492" spans="1:9" x14ac:dyDescent="0.25">
      <c r="A492" t="s">
        <v>464</v>
      </c>
      <c r="B492" t="s">
        <v>43</v>
      </c>
      <c r="C492">
        <v>25</v>
      </c>
      <c r="D492">
        <v>1</v>
      </c>
      <c r="E492" t="s">
        <v>11</v>
      </c>
      <c r="F492" s="1">
        <v>17.241379310344826</v>
      </c>
      <c r="G492" s="16">
        <v>42126</v>
      </c>
      <c r="H492" t="s">
        <v>299</v>
      </c>
      <c r="I492">
        <v>1477</v>
      </c>
    </row>
    <row r="493" spans="1:9" x14ac:dyDescent="0.25">
      <c r="A493" t="s">
        <v>464</v>
      </c>
      <c r="B493" t="s">
        <v>43</v>
      </c>
      <c r="C493">
        <v>26</v>
      </c>
      <c r="D493">
        <v>1</v>
      </c>
      <c r="E493" t="s">
        <v>11</v>
      </c>
      <c r="F493" s="1">
        <v>13.793103448275872</v>
      </c>
      <c r="G493" s="16">
        <v>42126</v>
      </c>
      <c r="H493" t="s">
        <v>151</v>
      </c>
      <c r="I493">
        <v>595</v>
      </c>
    </row>
    <row r="494" spans="1:9" x14ac:dyDescent="0.25">
      <c r="A494" t="s">
        <v>464</v>
      </c>
      <c r="B494" t="s">
        <v>43</v>
      </c>
      <c r="C494">
        <v>27</v>
      </c>
      <c r="D494">
        <v>1</v>
      </c>
      <c r="E494" t="s">
        <v>11</v>
      </c>
      <c r="F494" s="1">
        <v>10.344827586206904</v>
      </c>
      <c r="G494" s="16">
        <v>42126</v>
      </c>
      <c r="H494" t="s">
        <v>160</v>
      </c>
      <c r="I494">
        <v>1565</v>
      </c>
    </row>
    <row r="495" spans="1:9" x14ac:dyDescent="0.25">
      <c r="A495" t="s">
        <v>464</v>
      </c>
      <c r="B495" t="s">
        <v>43</v>
      </c>
      <c r="C495">
        <v>29</v>
      </c>
      <c r="D495">
        <v>1</v>
      </c>
      <c r="E495" t="s">
        <v>11</v>
      </c>
      <c r="F495" s="1">
        <v>3.448275862068968</v>
      </c>
      <c r="G495" s="16">
        <v>42126</v>
      </c>
      <c r="H495" t="s">
        <v>300</v>
      </c>
      <c r="I495">
        <v>1454</v>
      </c>
    </row>
    <row r="496" spans="1:9" x14ac:dyDescent="0.25">
      <c r="A496" t="s">
        <v>464</v>
      </c>
      <c r="B496" t="s">
        <v>50</v>
      </c>
      <c r="C496">
        <v>1</v>
      </c>
      <c r="D496">
        <v>2</v>
      </c>
      <c r="E496" t="s">
        <v>10</v>
      </c>
      <c r="G496" s="16">
        <v>42126</v>
      </c>
      <c r="H496" t="s">
        <v>44</v>
      </c>
      <c r="I496">
        <v>0</v>
      </c>
    </row>
    <row r="497" spans="1:9" x14ac:dyDescent="0.25">
      <c r="A497" t="s">
        <v>464</v>
      </c>
      <c r="B497" t="s">
        <v>50</v>
      </c>
      <c r="C497">
        <v>1</v>
      </c>
      <c r="D497">
        <v>2</v>
      </c>
      <c r="E497" t="s">
        <v>10</v>
      </c>
      <c r="F497" s="1">
        <v>100.9</v>
      </c>
      <c r="G497" s="16">
        <v>42126</v>
      </c>
      <c r="H497" t="s">
        <v>197</v>
      </c>
      <c r="I497">
        <v>520</v>
      </c>
    </row>
    <row r="498" spans="1:9" x14ac:dyDescent="0.25">
      <c r="A498" t="s">
        <v>464</v>
      </c>
      <c r="B498" t="s">
        <v>50</v>
      </c>
      <c r="C498">
        <v>2</v>
      </c>
      <c r="D498">
        <v>2</v>
      </c>
      <c r="E498" t="s">
        <v>10</v>
      </c>
      <c r="F498" s="1">
        <v>88.888888888888886</v>
      </c>
      <c r="G498" s="16">
        <v>42126</v>
      </c>
      <c r="H498" t="s">
        <v>301</v>
      </c>
      <c r="I498">
        <v>456</v>
      </c>
    </row>
    <row r="499" spans="1:9" x14ac:dyDescent="0.25">
      <c r="A499" t="s">
        <v>464</v>
      </c>
      <c r="B499" t="s">
        <v>50</v>
      </c>
      <c r="C499">
        <v>3</v>
      </c>
      <c r="D499">
        <v>2</v>
      </c>
      <c r="E499" t="s">
        <v>10</v>
      </c>
      <c r="F499" s="1">
        <v>77.777777777777771</v>
      </c>
      <c r="G499" s="16">
        <v>42126</v>
      </c>
      <c r="H499" t="s">
        <v>302</v>
      </c>
      <c r="I499">
        <v>809</v>
      </c>
    </row>
    <row r="500" spans="1:9" x14ac:dyDescent="0.25">
      <c r="A500" t="s">
        <v>464</v>
      </c>
      <c r="B500" t="s">
        <v>50</v>
      </c>
      <c r="C500">
        <v>4</v>
      </c>
      <c r="D500">
        <v>2</v>
      </c>
      <c r="E500" t="s">
        <v>10</v>
      </c>
      <c r="F500" s="1">
        <v>66.666666666666671</v>
      </c>
      <c r="G500" s="16">
        <v>42126</v>
      </c>
      <c r="H500" t="s">
        <v>303</v>
      </c>
      <c r="I500">
        <v>781</v>
      </c>
    </row>
    <row r="501" spans="1:9" x14ac:dyDescent="0.25">
      <c r="A501" t="s">
        <v>464</v>
      </c>
      <c r="B501" t="s">
        <v>50</v>
      </c>
      <c r="C501">
        <v>4</v>
      </c>
      <c r="D501">
        <v>2</v>
      </c>
      <c r="E501" t="s">
        <v>10</v>
      </c>
      <c r="F501" s="1">
        <v>66.666666666666671</v>
      </c>
      <c r="G501" s="16">
        <v>42126</v>
      </c>
      <c r="H501" t="s">
        <v>118</v>
      </c>
      <c r="I501">
        <v>1401</v>
      </c>
    </row>
    <row r="502" spans="1:9" x14ac:dyDescent="0.25">
      <c r="A502" t="s">
        <v>464</v>
      </c>
      <c r="B502" t="s">
        <v>50</v>
      </c>
      <c r="C502">
        <v>7</v>
      </c>
      <c r="D502">
        <v>2</v>
      </c>
      <c r="E502" t="s">
        <v>10</v>
      </c>
      <c r="F502" s="1">
        <v>33.333333333333343</v>
      </c>
      <c r="G502" s="16">
        <v>42126</v>
      </c>
      <c r="H502" t="s">
        <v>165</v>
      </c>
      <c r="I502">
        <v>1534</v>
      </c>
    </row>
    <row r="503" spans="1:9" x14ac:dyDescent="0.25">
      <c r="A503" t="s">
        <v>464</v>
      </c>
      <c r="B503" t="s">
        <v>50</v>
      </c>
      <c r="C503">
        <v>8</v>
      </c>
      <c r="D503">
        <v>2</v>
      </c>
      <c r="E503" t="s">
        <v>10</v>
      </c>
      <c r="F503" s="1">
        <v>22.222222222222229</v>
      </c>
      <c r="G503" s="16">
        <v>42126</v>
      </c>
      <c r="H503" t="s">
        <v>262</v>
      </c>
      <c r="I503">
        <v>1411</v>
      </c>
    </row>
    <row r="504" spans="1:9" x14ac:dyDescent="0.25">
      <c r="A504" t="s">
        <v>464</v>
      </c>
      <c r="B504" t="s">
        <v>52</v>
      </c>
      <c r="C504">
        <v>1</v>
      </c>
      <c r="D504">
        <v>3</v>
      </c>
      <c r="E504" t="s">
        <v>9</v>
      </c>
      <c r="G504" s="16">
        <v>42126</v>
      </c>
      <c r="H504" t="s">
        <v>44</v>
      </c>
      <c r="I504">
        <v>0</v>
      </c>
    </row>
    <row r="505" spans="1:9" x14ac:dyDescent="0.25">
      <c r="A505" t="s">
        <v>464</v>
      </c>
      <c r="B505" t="s">
        <v>52</v>
      </c>
      <c r="C505">
        <v>2</v>
      </c>
      <c r="D505">
        <v>3</v>
      </c>
      <c r="E505" t="s">
        <v>9</v>
      </c>
      <c r="F505" s="1">
        <v>83.333333333333329</v>
      </c>
      <c r="G505" s="16">
        <v>42126</v>
      </c>
      <c r="H505" t="s">
        <v>304</v>
      </c>
      <c r="I505">
        <v>597</v>
      </c>
    </row>
    <row r="506" spans="1:9" x14ac:dyDescent="0.25">
      <c r="A506" t="s">
        <v>464</v>
      </c>
      <c r="B506" t="s">
        <v>52</v>
      </c>
      <c r="C506">
        <v>4</v>
      </c>
      <c r="D506">
        <v>3</v>
      </c>
      <c r="E506" t="s">
        <v>9</v>
      </c>
      <c r="F506" s="1">
        <v>50</v>
      </c>
      <c r="G506" s="16">
        <v>42126</v>
      </c>
      <c r="H506" t="s">
        <v>305</v>
      </c>
      <c r="I506">
        <v>12</v>
      </c>
    </row>
    <row r="507" spans="1:9" x14ac:dyDescent="0.25">
      <c r="A507" t="s">
        <v>464</v>
      </c>
      <c r="B507" t="s">
        <v>52</v>
      </c>
      <c r="C507">
        <v>5</v>
      </c>
      <c r="D507">
        <v>3</v>
      </c>
      <c r="E507" t="s">
        <v>9</v>
      </c>
      <c r="F507" s="1">
        <v>33.333333333333329</v>
      </c>
      <c r="G507" s="16">
        <v>42126</v>
      </c>
      <c r="H507" t="s">
        <v>306</v>
      </c>
      <c r="I507">
        <v>374</v>
      </c>
    </row>
    <row r="508" spans="1:9" x14ac:dyDescent="0.25">
      <c r="A508" t="s">
        <v>464</v>
      </c>
      <c r="B508" t="s">
        <v>55</v>
      </c>
      <c r="C508">
        <v>1</v>
      </c>
      <c r="D508">
        <v>6</v>
      </c>
      <c r="E508" t="s">
        <v>56</v>
      </c>
      <c r="G508" s="16">
        <v>42126</v>
      </c>
      <c r="H508" t="s">
        <v>44</v>
      </c>
      <c r="I508">
        <v>0</v>
      </c>
    </row>
    <row r="509" spans="1:9" x14ac:dyDescent="0.25">
      <c r="A509" t="s">
        <v>464</v>
      </c>
      <c r="B509" t="s">
        <v>55</v>
      </c>
      <c r="C509">
        <v>1</v>
      </c>
      <c r="D509">
        <v>6</v>
      </c>
      <c r="E509" t="s">
        <v>56</v>
      </c>
      <c r="F509" s="1">
        <v>100.2</v>
      </c>
      <c r="G509" s="16">
        <v>42126</v>
      </c>
      <c r="H509" t="s">
        <v>191</v>
      </c>
      <c r="I509">
        <v>1978</v>
      </c>
    </row>
    <row r="510" spans="1:9" x14ac:dyDescent="0.25">
      <c r="A510" t="s">
        <v>464</v>
      </c>
      <c r="B510" t="s">
        <v>55</v>
      </c>
      <c r="C510">
        <v>2</v>
      </c>
      <c r="D510">
        <v>6</v>
      </c>
      <c r="E510" t="s">
        <v>56</v>
      </c>
      <c r="F510" s="1">
        <v>50</v>
      </c>
      <c r="G510" s="16">
        <v>42126</v>
      </c>
      <c r="H510" t="s">
        <v>166</v>
      </c>
      <c r="I510">
        <v>1867</v>
      </c>
    </row>
    <row r="511" spans="1:9" x14ac:dyDescent="0.25">
      <c r="A511" t="s">
        <v>464</v>
      </c>
      <c r="B511" t="s">
        <v>57</v>
      </c>
      <c r="C511">
        <v>1</v>
      </c>
      <c r="D511">
        <v>10</v>
      </c>
      <c r="E511" t="s">
        <v>58</v>
      </c>
      <c r="G511" s="16">
        <v>42126</v>
      </c>
      <c r="H511" t="s">
        <v>44</v>
      </c>
      <c r="I511">
        <v>0</v>
      </c>
    </row>
    <row r="512" spans="1:9" x14ac:dyDescent="0.25">
      <c r="A512" t="s">
        <v>464</v>
      </c>
      <c r="B512" t="s">
        <v>57</v>
      </c>
      <c r="C512">
        <v>1</v>
      </c>
      <c r="D512">
        <v>10</v>
      </c>
      <c r="E512" t="s">
        <v>58</v>
      </c>
      <c r="F512" s="1">
        <v>102.2</v>
      </c>
      <c r="G512" s="16">
        <v>42126</v>
      </c>
      <c r="H512" t="s">
        <v>219</v>
      </c>
      <c r="I512">
        <v>2032</v>
      </c>
    </row>
    <row r="513" spans="1:9" x14ac:dyDescent="0.25">
      <c r="A513" t="s">
        <v>464</v>
      </c>
      <c r="B513" t="s">
        <v>57</v>
      </c>
      <c r="C513">
        <v>2</v>
      </c>
      <c r="D513">
        <v>10</v>
      </c>
      <c r="E513" t="s">
        <v>58</v>
      </c>
      <c r="F513" s="1">
        <v>95.454545454545453</v>
      </c>
      <c r="G513" s="16">
        <v>42126</v>
      </c>
      <c r="H513" t="s">
        <v>209</v>
      </c>
      <c r="I513">
        <v>1434</v>
      </c>
    </row>
    <row r="514" spans="1:9" x14ac:dyDescent="0.25">
      <c r="A514" t="s">
        <v>464</v>
      </c>
      <c r="B514" t="s">
        <v>57</v>
      </c>
      <c r="C514">
        <v>3</v>
      </c>
      <c r="D514">
        <v>10</v>
      </c>
      <c r="E514" t="s">
        <v>58</v>
      </c>
      <c r="F514" s="1">
        <v>90.909090909090907</v>
      </c>
      <c r="G514" s="16">
        <v>42126</v>
      </c>
      <c r="H514" t="s">
        <v>200</v>
      </c>
      <c r="I514">
        <v>1756</v>
      </c>
    </row>
    <row r="515" spans="1:9" x14ac:dyDescent="0.25">
      <c r="A515" t="s">
        <v>464</v>
      </c>
      <c r="B515" t="s">
        <v>57</v>
      </c>
      <c r="C515">
        <v>3</v>
      </c>
      <c r="D515">
        <v>10</v>
      </c>
      <c r="E515" t="s">
        <v>58</v>
      </c>
      <c r="F515" s="1">
        <v>90.909090909090907</v>
      </c>
      <c r="G515" s="16">
        <v>42126</v>
      </c>
      <c r="H515" t="s">
        <v>204</v>
      </c>
      <c r="I515">
        <v>1757</v>
      </c>
    </row>
    <row r="516" spans="1:9" x14ac:dyDescent="0.25">
      <c r="A516" t="s">
        <v>464</v>
      </c>
      <c r="B516" t="s">
        <v>57</v>
      </c>
      <c r="C516">
        <v>3</v>
      </c>
      <c r="D516">
        <v>10</v>
      </c>
      <c r="E516" t="s">
        <v>58</v>
      </c>
      <c r="F516" s="1">
        <v>90.909090909090907</v>
      </c>
      <c r="G516" s="16">
        <v>42126</v>
      </c>
      <c r="H516" t="s">
        <v>123</v>
      </c>
      <c r="I516">
        <v>1885</v>
      </c>
    </row>
    <row r="517" spans="1:9" x14ac:dyDescent="0.25">
      <c r="A517" t="s">
        <v>464</v>
      </c>
      <c r="B517" t="s">
        <v>57</v>
      </c>
      <c r="C517">
        <v>3</v>
      </c>
      <c r="D517">
        <v>10</v>
      </c>
      <c r="E517" t="s">
        <v>58</v>
      </c>
      <c r="F517" s="1">
        <v>90.909090909090907</v>
      </c>
      <c r="G517" s="16">
        <v>42126</v>
      </c>
      <c r="H517" t="s">
        <v>171</v>
      </c>
      <c r="I517">
        <v>1965</v>
      </c>
    </row>
    <row r="518" spans="1:9" x14ac:dyDescent="0.25">
      <c r="A518" t="s">
        <v>464</v>
      </c>
      <c r="B518" t="s">
        <v>57</v>
      </c>
      <c r="C518">
        <v>7</v>
      </c>
      <c r="D518">
        <v>10</v>
      </c>
      <c r="E518" t="s">
        <v>58</v>
      </c>
      <c r="F518" s="1">
        <v>72.72727272727272</v>
      </c>
      <c r="G518" s="16">
        <v>42126</v>
      </c>
      <c r="H518" t="s">
        <v>271</v>
      </c>
      <c r="I518">
        <v>1819</v>
      </c>
    </row>
    <row r="519" spans="1:9" x14ac:dyDescent="0.25">
      <c r="A519" t="s">
        <v>464</v>
      </c>
      <c r="B519" t="s">
        <v>57</v>
      </c>
      <c r="C519">
        <v>8</v>
      </c>
      <c r="D519">
        <v>10</v>
      </c>
      <c r="E519" t="s">
        <v>58</v>
      </c>
      <c r="F519" s="1">
        <v>68.181818181818187</v>
      </c>
      <c r="G519" s="16">
        <v>42126</v>
      </c>
      <c r="H519" t="s">
        <v>167</v>
      </c>
      <c r="I519">
        <v>1412</v>
      </c>
    </row>
    <row r="520" spans="1:9" x14ac:dyDescent="0.25">
      <c r="A520" t="s">
        <v>464</v>
      </c>
      <c r="B520" t="s">
        <v>57</v>
      </c>
      <c r="C520">
        <v>8</v>
      </c>
      <c r="D520">
        <v>10</v>
      </c>
      <c r="E520" t="s">
        <v>58</v>
      </c>
      <c r="F520" s="1">
        <v>68.181818181818187</v>
      </c>
      <c r="G520" s="16">
        <v>42126</v>
      </c>
      <c r="H520" t="s">
        <v>177</v>
      </c>
      <c r="I520">
        <v>2021</v>
      </c>
    </row>
    <row r="521" spans="1:9" x14ac:dyDescent="0.25">
      <c r="A521" t="s">
        <v>464</v>
      </c>
      <c r="B521" t="s">
        <v>57</v>
      </c>
      <c r="C521">
        <v>10</v>
      </c>
      <c r="D521">
        <v>10</v>
      </c>
      <c r="E521" t="s">
        <v>58</v>
      </c>
      <c r="F521" s="1">
        <v>59.090909090909086</v>
      </c>
      <c r="G521" s="16">
        <v>42126</v>
      </c>
      <c r="H521" t="s">
        <v>168</v>
      </c>
      <c r="I521">
        <v>1815</v>
      </c>
    </row>
    <row r="522" spans="1:9" x14ac:dyDescent="0.25">
      <c r="A522" t="s">
        <v>464</v>
      </c>
      <c r="B522" t="s">
        <v>57</v>
      </c>
      <c r="C522">
        <v>11</v>
      </c>
      <c r="D522">
        <v>10</v>
      </c>
      <c r="E522" t="s">
        <v>58</v>
      </c>
      <c r="F522" s="1">
        <v>54.54545454545454</v>
      </c>
      <c r="G522" s="16">
        <v>42126</v>
      </c>
      <c r="H522" t="s">
        <v>307</v>
      </c>
      <c r="I522">
        <v>1518</v>
      </c>
    </row>
    <row r="523" spans="1:9" x14ac:dyDescent="0.25">
      <c r="A523" t="s">
        <v>464</v>
      </c>
      <c r="B523" t="s">
        <v>57</v>
      </c>
      <c r="C523">
        <v>11</v>
      </c>
      <c r="D523">
        <v>10</v>
      </c>
      <c r="E523" t="s">
        <v>58</v>
      </c>
      <c r="F523" s="1">
        <v>54.54545454545454</v>
      </c>
      <c r="G523" s="16">
        <v>42126</v>
      </c>
      <c r="H523" t="s">
        <v>170</v>
      </c>
      <c r="I523">
        <v>1624</v>
      </c>
    </row>
    <row r="524" spans="1:9" x14ac:dyDescent="0.25">
      <c r="A524" t="s">
        <v>464</v>
      </c>
      <c r="B524" t="s">
        <v>57</v>
      </c>
      <c r="C524">
        <v>11</v>
      </c>
      <c r="D524">
        <v>10</v>
      </c>
      <c r="E524" t="s">
        <v>58</v>
      </c>
      <c r="F524" s="1">
        <v>54.54545454545454</v>
      </c>
      <c r="G524" s="16">
        <v>42126</v>
      </c>
      <c r="H524" t="s">
        <v>210</v>
      </c>
      <c r="I524">
        <v>1677</v>
      </c>
    </row>
    <row r="525" spans="1:9" x14ac:dyDescent="0.25">
      <c r="A525" t="s">
        <v>464</v>
      </c>
      <c r="B525" t="s">
        <v>57</v>
      </c>
      <c r="C525">
        <v>11</v>
      </c>
      <c r="D525">
        <v>10</v>
      </c>
      <c r="E525" t="s">
        <v>58</v>
      </c>
      <c r="F525" s="1">
        <v>54.54545454545454</v>
      </c>
      <c r="G525" s="16">
        <v>42126</v>
      </c>
      <c r="H525" t="s">
        <v>308</v>
      </c>
      <c r="I525">
        <v>1773</v>
      </c>
    </row>
    <row r="526" spans="1:9" x14ac:dyDescent="0.25">
      <c r="A526" t="s">
        <v>464</v>
      </c>
      <c r="B526" t="s">
        <v>57</v>
      </c>
      <c r="C526">
        <v>16</v>
      </c>
      <c r="D526">
        <v>10</v>
      </c>
      <c r="E526" t="s">
        <v>58</v>
      </c>
      <c r="F526" s="1">
        <v>31.818181818181813</v>
      </c>
      <c r="G526" s="16">
        <v>42126</v>
      </c>
      <c r="H526" t="s">
        <v>309</v>
      </c>
      <c r="I526">
        <v>1172</v>
      </c>
    </row>
    <row r="527" spans="1:9" x14ac:dyDescent="0.25">
      <c r="A527" t="s">
        <v>464</v>
      </c>
      <c r="B527" t="s">
        <v>57</v>
      </c>
      <c r="C527">
        <v>17</v>
      </c>
      <c r="D527">
        <v>10</v>
      </c>
      <c r="E527" t="s">
        <v>58</v>
      </c>
      <c r="F527" s="1">
        <v>27.272727272727266</v>
      </c>
      <c r="G527" s="16">
        <v>42126</v>
      </c>
      <c r="H527" t="s">
        <v>175</v>
      </c>
      <c r="I527">
        <v>767</v>
      </c>
    </row>
    <row r="528" spans="1:9" x14ac:dyDescent="0.25">
      <c r="A528" t="s">
        <v>464</v>
      </c>
      <c r="B528" t="s">
        <v>57</v>
      </c>
      <c r="C528">
        <v>17</v>
      </c>
      <c r="D528">
        <v>10</v>
      </c>
      <c r="E528" t="s">
        <v>58</v>
      </c>
      <c r="F528" s="1">
        <v>27.272727272727266</v>
      </c>
      <c r="G528" s="16">
        <v>42126</v>
      </c>
      <c r="H528" t="s">
        <v>310</v>
      </c>
      <c r="I528">
        <v>1955</v>
      </c>
    </row>
    <row r="529" spans="1:9" x14ac:dyDescent="0.25">
      <c r="A529" t="s">
        <v>464</v>
      </c>
      <c r="B529" t="s">
        <v>57</v>
      </c>
      <c r="C529">
        <v>19</v>
      </c>
      <c r="D529">
        <v>10</v>
      </c>
      <c r="E529" t="s">
        <v>58</v>
      </c>
      <c r="F529" s="1">
        <v>18.181818181818173</v>
      </c>
      <c r="G529" s="16">
        <v>42126</v>
      </c>
      <c r="H529" t="s">
        <v>179</v>
      </c>
      <c r="I529">
        <v>1710</v>
      </c>
    </row>
    <row r="530" spans="1:9" x14ac:dyDescent="0.25">
      <c r="A530" t="s">
        <v>464</v>
      </c>
      <c r="B530" t="s">
        <v>57</v>
      </c>
      <c r="C530">
        <v>21</v>
      </c>
      <c r="D530">
        <v>10</v>
      </c>
      <c r="E530" t="s">
        <v>58</v>
      </c>
      <c r="F530" s="1">
        <v>9.0909090909090793</v>
      </c>
      <c r="G530" s="16">
        <v>42126</v>
      </c>
      <c r="H530" t="s">
        <v>212</v>
      </c>
      <c r="I530">
        <v>1719</v>
      </c>
    </row>
    <row r="531" spans="1:9" x14ac:dyDescent="0.25">
      <c r="A531" t="s">
        <v>464</v>
      </c>
      <c r="B531" t="s">
        <v>57</v>
      </c>
      <c r="C531">
        <v>22</v>
      </c>
      <c r="D531">
        <v>10</v>
      </c>
      <c r="E531" t="s">
        <v>58</v>
      </c>
      <c r="F531" s="1">
        <v>9.9999999999999995E-7</v>
      </c>
      <c r="G531" s="16">
        <v>42126</v>
      </c>
      <c r="H531" t="s">
        <v>208</v>
      </c>
      <c r="I531">
        <v>1764</v>
      </c>
    </row>
    <row r="532" spans="1:9" x14ac:dyDescent="0.25">
      <c r="A532" t="s">
        <v>464</v>
      </c>
      <c r="B532" t="s">
        <v>60</v>
      </c>
      <c r="C532">
        <v>1</v>
      </c>
      <c r="D532">
        <v>11</v>
      </c>
      <c r="E532" t="s">
        <v>61</v>
      </c>
      <c r="G532" s="16">
        <v>42126</v>
      </c>
      <c r="H532" t="s">
        <v>44</v>
      </c>
      <c r="I532">
        <v>0</v>
      </c>
    </row>
    <row r="533" spans="1:9" x14ac:dyDescent="0.25">
      <c r="A533" t="s">
        <v>464</v>
      </c>
      <c r="B533" t="s">
        <v>60</v>
      </c>
      <c r="C533">
        <v>1</v>
      </c>
      <c r="D533">
        <v>11</v>
      </c>
      <c r="E533" t="s">
        <v>61</v>
      </c>
      <c r="F533" s="1">
        <v>101.4</v>
      </c>
      <c r="G533" s="16">
        <v>42126</v>
      </c>
      <c r="H533" t="s">
        <v>311</v>
      </c>
      <c r="I533">
        <v>1945</v>
      </c>
    </row>
    <row r="534" spans="1:9" x14ac:dyDescent="0.25">
      <c r="A534" t="s">
        <v>464</v>
      </c>
      <c r="B534" t="s">
        <v>60</v>
      </c>
      <c r="C534">
        <v>2</v>
      </c>
      <c r="D534">
        <v>11</v>
      </c>
      <c r="E534" t="s">
        <v>61</v>
      </c>
      <c r="F534" s="1">
        <v>92.857142857142861</v>
      </c>
      <c r="G534" s="16">
        <v>42126</v>
      </c>
      <c r="H534" t="s">
        <v>220</v>
      </c>
      <c r="I534">
        <v>2061</v>
      </c>
    </row>
    <row r="535" spans="1:9" x14ac:dyDescent="0.25">
      <c r="A535" t="s">
        <v>464</v>
      </c>
      <c r="B535" t="s">
        <v>60</v>
      </c>
      <c r="C535">
        <v>7</v>
      </c>
      <c r="D535">
        <v>11</v>
      </c>
      <c r="E535" t="s">
        <v>61</v>
      </c>
      <c r="F535" s="1">
        <v>57.142857142857139</v>
      </c>
      <c r="G535" s="16">
        <v>42126</v>
      </c>
      <c r="H535" t="s">
        <v>215</v>
      </c>
      <c r="I535">
        <v>2028</v>
      </c>
    </row>
    <row r="536" spans="1:9" x14ac:dyDescent="0.25">
      <c r="A536" t="s">
        <v>464</v>
      </c>
      <c r="B536" t="s">
        <v>60</v>
      </c>
      <c r="C536">
        <v>7</v>
      </c>
      <c r="D536">
        <v>11</v>
      </c>
      <c r="E536" t="s">
        <v>61</v>
      </c>
      <c r="F536" s="1">
        <v>57.142857142857139</v>
      </c>
      <c r="G536" s="16">
        <v>42126</v>
      </c>
      <c r="H536" t="s">
        <v>221</v>
      </c>
      <c r="I536">
        <v>2068</v>
      </c>
    </row>
    <row r="537" spans="1:9" x14ac:dyDescent="0.25">
      <c r="A537" t="s">
        <v>464</v>
      </c>
      <c r="B537" t="s">
        <v>60</v>
      </c>
      <c r="C537">
        <v>10</v>
      </c>
      <c r="D537">
        <v>11</v>
      </c>
      <c r="E537" t="s">
        <v>61</v>
      </c>
      <c r="F537" s="1">
        <v>35.714285714285708</v>
      </c>
      <c r="G537" s="16">
        <v>42126</v>
      </c>
      <c r="H537" t="s">
        <v>312</v>
      </c>
      <c r="I537">
        <v>1995</v>
      </c>
    </row>
    <row r="538" spans="1:9" x14ac:dyDescent="0.25">
      <c r="A538" t="s">
        <v>464</v>
      </c>
      <c r="B538" t="s">
        <v>60</v>
      </c>
      <c r="C538">
        <v>11</v>
      </c>
      <c r="D538">
        <v>11</v>
      </c>
      <c r="E538" t="s">
        <v>61</v>
      </c>
      <c r="F538" s="1">
        <v>28.571428571428569</v>
      </c>
      <c r="G538" s="16">
        <v>42126</v>
      </c>
      <c r="H538" t="s">
        <v>313</v>
      </c>
      <c r="I538">
        <v>1717</v>
      </c>
    </row>
    <row r="539" spans="1:9" x14ac:dyDescent="0.25">
      <c r="A539" t="s">
        <v>464</v>
      </c>
      <c r="B539" t="s">
        <v>60</v>
      </c>
      <c r="C539">
        <v>11</v>
      </c>
      <c r="D539">
        <v>11</v>
      </c>
      <c r="E539" t="s">
        <v>61</v>
      </c>
      <c r="F539" s="1">
        <v>28.571428571428569</v>
      </c>
      <c r="G539" s="16">
        <v>42126</v>
      </c>
      <c r="H539" t="s">
        <v>184</v>
      </c>
      <c r="I539">
        <v>1925</v>
      </c>
    </row>
    <row r="540" spans="1:9" x14ac:dyDescent="0.25">
      <c r="A540" t="s">
        <v>464</v>
      </c>
      <c r="B540" t="s">
        <v>60</v>
      </c>
      <c r="C540">
        <v>13</v>
      </c>
      <c r="D540">
        <v>11</v>
      </c>
      <c r="E540" t="s">
        <v>61</v>
      </c>
      <c r="F540" s="1">
        <v>14.285714285714278</v>
      </c>
      <c r="G540" s="16">
        <v>42126</v>
      </c>
      <c r="H540" t="s">
        <v>314</v>
      </c>
      <c r="I540">
        <v>1435</v>
      </c>
    </row>
    <row r="541" spans="1:9" x14ac:dyDescent="0.25">
      <c r="A541" t="s">
        <v>464</v>
      </c>
      <c r="B541" t="s">
        <v>60</v>
      </c>
      <c r="C541">
        <v>14</v>
      </c>
      <c r="D541">
        <v>11</v>
      </c>
      <c r="E541" t="s">
        <v>61</v>
      </c>
      <c r="F541" s="1">
        <v>7.1428571428571388</v>
      </c>
      <c r="G541" s="16">
        <v>42126</v>
      </c>
      <c r="H541" t="s">
        <v>213</v>
      </c>
      <c r="I541">
        <v>1962</v>
      </c>
    </row>
    <row r="542" spans="1:9" x14ac:dyDescent="0.25">
      <c r="A542" t="s">
        <v>464</v>
      </c>
      <c r="B542" t="s">
        <v>64</v>
      </c>
      <c r="C542">
        <v>1</v>
      </c>
      <c r="D542">
        <v>12</v>
      </c>
      <c r="E542" t="s">
        <v>65</v>
      </c>
      <c r="G542" s="16">
        <v>42126</v>
      </c>
      <c r="H542" t="s">
        <v>44</v>
      </c>
      <c r="I542">
        <v>0</v>
      </c>
    </row>
    <row r="543" spans="1:9" x14ac:dyDescent="0.25">
      <c r="A543" t="s">
        <v>464</v>
      </c>
      <c r="B543" t="s">
        <v>64</v>
      </c>
      <c r="C543">
        <v>1</v>
      </c>
      <c r="D543">
        <v>12</v>
      </c>
      <c r="E543" t="s">
        <v>65</v>
      </c>
      <c r="F543" s="1">
        <v>100.2</v>
      </c>
      <c r="G543" s="16">
        <v>42126</v>
      </c>
      <c r="H543" t="s">
        <v>185</v>
      </c>
      <c r="I543">
        <v>1926</v>
      </c>
    </row>
    <row r="544" spans="1:9" x14ac:dyDescent="0.25">
      <c r="A544" t="s">
        <v>464</v>
      </c>
      <c r="B544" t="s">
        <v>64</v>
      </c>
      <c r="C544">
        <v>2</v>
      </c>
      <c r="D544">
        <v>12</v>
      </c>
      <c r="E544" t="s">
        <v>65</v>
      </c>
      <c r="F544" s="1">
        <v>50</v>
      </c>
      <c r="G544" s="16">
        <v>42126</v>
      </c>
      <c r="H544" t="s">
        <v>186</v>
      </c>
      <c r="I544">
        <v>2001</v>
      </c>
    </row>
    <row r="545" spans="1:11" x14ac:dyDescent="0.25">
      <c r="A545" t="s">
        <v>464</v>
      </c>
      <c r="B545" t="s">
        <v>66</v>
      </c>
      <c r="C545">
        <v>1</v>
      </c>
      <c r="D545">
        <v>13</v>
      </c>
      <c r="E545" t="s">
        <v>67</v>
      </c>
      <c r="G545" s="16">
        <v>42126</v>
      </c>
      <c r="H545" t="s">
        <v>44</v>
      </c>
      <c r="I545">
        <v>0</v>
      </c>
    </row>
    <row r="546" spans="1:11" x14ac:dyDescent="0.25">
      <c r="A546" t="s">
        <v>464</v>
      </c>
      <c r="B546" t="s">
        <v>66</v>
      </c>
      <c r="C546">
        <v>1</v>
      </c>
      <c r="D546">
        <v>13</v>
      </c>
      <c r="E546" t="s">
        <v>67</v>
      </c>
      <c r="F546" s="1">
        <v>100.5</v>
      </c>
      <c r="G546" s="16">
        <v>42126</v>
      </c>
      <c r="H546" t="s">
        <v>198</v>
      </c>
      <c r="I546">
        <v>979</v>
      </c>
    </row>
    <row r="547" spans="1:11" x14ac:dyDescent="0.25">
      <c r="A547" t="s">
        <v>464</v>
      </c>
      <c r="B547" t="s">
        <v>66</v>
      </c>
      <c r="C547">
        <v>4</v>
      </c>
      <c r="D547">
        <v>13</v>
      </c>
      <c r="E547" t="s">
        <v>67</v>
      </c>
      <c r="F547" s="1">
        <v>40</v>
      </c>
      <c r="G547" s="16">
        <v>42126</v>
      </c>
      <c r="H547" t="s">
        <v>283</v>
      </c>
      <c r="I547">
        <v>429</v>
      </c>
    </row>
    <row r="548" spans="1:11" x14ac:dyDescent="0.25">
      <c r="A548" t="s">
        <v>464</v>
      </c>
      <c r="B548" t="s">
        <v>70</v>
      </c>
      <c r="C548">
        <v>1</v>
      </c>
      <c r="D548">
        <v>14</v>
      </c>
      <c r="E548" t="s">
        <v>71</v>
      </c>
      <c r="G548" s="16">
        <v>42126</v>
      </c>
      <c r="H548" t="s">
        <v>44</v>
      </c>
      <c r="I548">
        <v>0</v>
      </c>
    </row>
    <row r="549" spans="1:11" x14ac:dyDescent="0.25">
      <c r="A549" t="s">
        <v>464</v>
      </c>
      <c r="B549" t="s">
        <v>70</v>
      </c>
      <c r="C549">
        <v>1</v>
      </c>
      <c r="D549">
        <v>14</v>
      </c>
      <c r="E549" t="s">
        <v>71</v>
      </c>
      <c r="F549" s="1">
        <v>100.2</v>
      </c>
      <c r="G549" s="16">
        <v>42126</v>
      </c>
      <c r="H549" t="s">
        <v>226</v>
      </c>
      <c r="I549">
        <v>1780</v>
      </c>
    </row>
    <row r="550" spans="1:11" x14ac:dyDescent="0.25">
      <c r="A550" t="s">
        <v>464</v>
      </c>
      <c r="B550" t="s">
        <v>70</v>
      </c>
      <c r="C550">
        <v>2</v>
      </c>
      <c r="D550">
        <v>14</v>
      </c>
      <c r="E550" t="s">
        <v>71</v>
      </c>
      <c r="F550" s="1">
        <v>50</v>
      </c>
      <c r="G550" s="16">
        <v>42126</v>
      </c>
      <c r="H550" t="s">
        <v>227</v>
      </c>
      <c r="I550">
        <v>1816</v>
      </c>
    </row>
    <row r="551" spans="1:11" x14ac:dyDescent="0.25">
      <c r="A551" t="s">
        <v>464</v>
      </c>
      <c r="B551" t="s">
        <v>72</v>
      </c>
      <c r="C551">
        <v>1</v>
      </c>
      <c r="D551">
        <v>17</v>
      </c>
      <c r="E551" t="s">
        <v>73</v>
      </c>
      <c r="G551" s="16">
        <v>42126</v>
      </c>
      <c r="H551" t="s">
        <v>44</v>
      </c>
      <c r="I551">
        <v>0</v>
      </c>
    </row>
    <row r="552" spans="1:11" x14ac:dyDescent="0.25">
      <c r="A552" t="s">
        <v>464</v>
      </c>
      <c r="B552" t="s">
        <v>72</v>
      </c>
      <c r="C552">
        <v>1</v>
      </c>
      <c r="D552">
        <v>17</v>
      </c>
      <c r="E552" t="s">
        <v>73</v>
      </c>
      <c r="F552" s="1">
        <v>100.8</v>
      </c>
      <c r="G552" s="16">
        <v>42126</v>
      </c>
      <c r="H552" t="s">
        <v>315</v>
      </c>
      <c r="I552">
        <v>1670</v>
      </c>
    </row>
    <row r="553" spans="1:11" x14ac:dyDescent="0.25">
      <c r="A553" t="s">
        <v>464</v>
      </c>
      <c r="B553" t="s">
        <v>72</v>
      </c>
      <c r="C553">
        <v>2</v>
      </c>
      <c r="D553">
        <v>17</v>
      </c>
      <c r="E553" t="s">
        <v>73</v>
      </c>
      <c r="F553" s="1">
        <v>87.5</v>
      </c>
      <c r="G553" s="16">
        <v>42126</v>
      </c>
      <c r="H553" t="s">
        <v>229</v>
      </c>
      <c r="I553">
        <v>1870</v>
      </c>
    </row>
    <row r="554" spans="1:11" x14ac:dyDescent="0.25">
      <c r="A554" t="s">
        <v>464</v>
      </c>
      <c r="B554" t="s">
        <v>72</v>
      </c>
      <c r="C554">
        <v>3</v>
      </c>
      <c r="D554">
        <v>17</v>
      </c>
      <c r="E554" t="s">
        <v>73</v>
      </c>
      <c r="F554" s="1">
        <v>75</v>
      </c>
      <c r="G554" s="16">
        <v>42126</v>
      </c>
      <c r="H554" t="s">
        <v>316</v>
      </c>
      <c r="I554">
        <v>1972</v>
      </c>
    </row>
    <row r="555" spans="1:11" x14ac:dyDescent="0.25">
      <c r="A555" t="s">
        <v>464</v>
      </c>
      <c r="B555" t="s">
        <v>72</v>
      </c>
      <c r="C555">
        <v>6</v>
      </c>
      <c r="D555">
        <v>17</v>
      </c>
      <c r="E555" t="s">
        <v>73</v>
      </c>
      <c r="F555" s="1">
        <v>37.5</v>
      </c>
      <c r="G555" s="16">
        <v>42126</v>
      </c>
      <c r="H555" t="s">
        <v>190</v>
      </c>
      <c r="I555">
        <v>1273</v>
      </c>
    </row>
    <row r="556" spans="1:11" x14ac:dyDescent="0.25">
      <c r="A556" t="s">
        <v>464</v>
      </c>
      <c r="B556" t="s">
        <v>72</v>
      </c>
      <c r="C556">
        <v>7</v>
      </c>
      <c r="D556">
        <v>17</v>
      </c>
      <c r="E556" t="s">
        <v>73</v>
      </c>
      <c r="F556" s="1">
        <v>25</v>
      </c>
      <c r="G556" s="16">
        <v>42126</v>
      </c>
      <c r="H556" t="s">
        <v>231</v>
      </c>
      <c r="I556">
        <v>1952</v>
      </c>
    </row>
    <row r="557" spans="1:11" x14ac:dyDescent="0.25">
      <c r="A557" t="s">
        <v>464</v>
      </c>
      <c r="B557" t="s">
        <v>74</v>
      </c>
      <c r="C557">
        <v>1</v>
      </c>
      <c r="D557">
        <v>18</v>
      </c>
      <c r="E557" t="s">
        <v>75</v>
      </c>
      <c r="G557" s="16">
        <v>42126</v>
      </c>
      <c r="H557" t="s">
        <v>44</v>
      </c>
      <c r="I557">
        <v>0</v>
      </c>
    </row>
    <row r="558" spans="1:11" x14ac:dyDescent="0.25">
      <c r="A558" t="s">
        <v>464</v>
      </c>
      <c r="B558" t="s">
        <v>74</v>
      </c>
      <c r="C558">
        <v>1</v>
      </c>
      <c r="D558">
        <v>18</v>
      </c>
      <c r="E558" t="s">
        <v>75</v>
      </c>
      <c r="F558" s="1">
        <v>100.1</v>
      </c>
      <c r="G558" s="16">
        <v>42126</v>
      </c>
      <c r="H558" t="s">
        <v>317</v>
      </c>
      <c r="I558">
        <v>1820</v>
      </c>
    </row>
    <row r="559" spans="1:11" x14ac:dyDescent="0.25">
      <c r="A559" t="s">
        <v>464</v>
      </c>
      <c r="B559" t="s">
        <v>76</v>
      </c>
      <c r="C559">
        <v>1</v>
      </c>
      <c r="D559">
        <v>22</v>
      </c>
      <c r="E559" t="s">
        <v>77</v>
      </c>
      <c r="G559" s="16">
        <v>42126</v>
      </c>
      <c r="H559" t="s">
        <v>44</v>
      </c>
      <c r="I559">
        <v>0</v>
      </c>
      <c r="K559" t="s">
        <v>339</v>
      </c>
    </row>
    <row r="560" spans="1:11" x14ac:dyDescent="0.25">
      <c r="A560" t="s">
        <v>465</v>
      </c>
      <c r="B560" t="s">
        <v>43</v>
      </c>
      <c r="C560">
        <v>1</v>
      </c>
      <c r="D560">
        <v>1</v>
      </c>
      <c r="E560" t="s">
        <v>11</v>
      </c>
      <c r="G560" s="16">
        <v>42127</v>
      </c>
      <c r="H560" t="s">
        <v>44</v>
      </c>
      <c r="I560">
        <v>0</v>
      </c>
    </row>
    <row r="561" spans="1:9" x14ac:dyDescent="0.25">
      <c r="A561" t="s">
        <v>465</v>
      </c>
      <c r="B561" t="s">
        <v>43</v>
      </c>
      <c r="C561">
        <v>2</v>
      </c>
      <c r="D561">
        <v>1</v>
      </c>
      <c r="E561" t="s">
        <v>11</v>
      </c>
      <c r="F561" s="1">
        <v>96</v>
      </c>
      <c r="G561" s="16">
        <v>42127</v>
      </c>
      <c r="H561" t="s">
        <v>152</v>
      </c>
      <c r="I561">
        <v>951</v>
      </c>
    </row>
    <row r="562" spans="1:9" x14ac:dyDescent="0.25">
      <c r="A562" t="s">
        <v>465</v>
      </c>
      <c r="B562" t="s">
        <v>43</v>
      </c>
      <c r="C562">
        <v>3</v>
      </c>
      <c r="D562">
        <v>1</v>
      </c>
      <c r="E562" t="s">
        <v>11</v>
      </c>
      <c r="F562" s="1">
        <v>92</v>
      </c>
      <c r="G562" s="16">
        <v>42127</v>
      </c>
      <c r="H562" t="s">
        <v>257</v>
      </c>
      <c r="I562">
        <v>1598</v>
      </c>
    </row>
    <row r="563" spans="1:9" x14ac:dyDescent="0.25">
      <c r="A563" t="s">
        <v>465</v>
      </c>
      <c r="B563" t="s">
        <v>43</v>
      </c>
      <c r="C563">
        <v>4</v>
      </c>
      <c r="D563">
        <v>1</v>
      </c>
      <c r="E563" t="s">
        <v>11</v>
      </c>
      <c r="F563" s="1">
        <v>88</v>
      </c>
      <c r="G563" s="16">
        <v>42127</v>
      </c>
      <c r="H563" t="s">
        <v>49</v>
      </c>
      <c r="I563">
        <v>1768</v>
      </c>
    </row>
    <row r="564" spans="1:9" x14ac:dyDescent="0.25">
      <c r="A564" t="s">
        <v>465</v>
      </c>
      <c r="B564" t="s">
        <v>43</v>
      </c>
      <c r="C564">
        <v>5</v>
      </c>
      <c r="D564">
        <v>1</v>
      </c>
      <c r="E564" t="s">
        <v>11</v>
      </c>
      <c r="F564" s="1">
        <v>84</v>
      </c>
      <c r="G564" s="16">
        <v>42127</v>
      </c>
      <c r="H564" t="s">
        <v>296</v>
      </c>
      <c r="I564">
        <v>1245</v>
      </c>
    </row>
    <row r="565" spans="1:9" x14ac:dyDescent="0.25">
      <c r="A565" t="s">
        <v>465</v>
      </c>
      <c r="B565" t="s">
        <v>43</v>
      </c>
      <c r="C565">
        <v>6</v>
      </c>
      <c r="D565">
        <v>1</v>
      </c>
      <c r="E565" t="s">
        <v>11</v>
      </c>
      <c r="F565" s="1">
        <v>80</v>
      </c>
      <c r="G565" s="16">
        <v>42127</v>
      </c>
      <c r="H565" t="s">
        <v>258</v>
      </c>
      <c r="I565">
        <v>465</v>
      </c>
    </row>
    <row r="566" spans="1:9" x14ac:dyDescent="0.25">
      <c r="A566" t="s">
        <v>465</v>
      </c>
      <c r="B566" t="s">
        <v>43</v>
      </c>
      <c r="C566">
        <v>6</v>
      </c>
      <c r="D566">
        <v>1</v>
      </c>
      <c r="E566" t="s">
        <v>11</v>
      </c>
      <c r="F566" s="1">
        <v>80</v>
      </c>
      <c r="G566" s="16">
        <v>42127</v>
      </c>
      <c r="H566" t="s">
        <v>300</v>
      </c>
      <c r="I566">
        <v>1454</v>
      </c>
    </row>
    <row r="567" spans="1:9" x14ac:dyDescent="0.25">
      <c r="A567" t="s">
        <v>465</v>
      </c>
      <c r="B567" t="s">
        <v>43</v>
      </c>
      <c r="C567">
        <v>9</v>
      </c>
      <c r="D567">
        <v>1</v>
      </c>
      <c r="E567" t="s">
        <v>11</v>
      </c>
      <c r="F567" s="1">
        <v>68</v>
      </c>
      <c r="G567" s="16">
        <v>42127</v>
      </c>
      <c r="H567" t="s">
        <v>194</v>
      </c>
      <c r="I567">
        <v>1726</v>
      </c>
    </row>
    <row r="568" spans="1:9" x14ac:dyDescent="0.25">
      <c r="A568" t="s">
        <v>465</v>
      </c>
      <c r="B568" t="s">
        <v>43</v>
      </c>
      <c r="C568">
        <v>10</v>
      </c>
      <c r="D568">
        <v>1</v>
      </c>
      <c r="E568" t="s">
        <v>11</v>
      </c>
      <c r="F568" s="1">
        <v>64</v>
      </c>
      <c r="G568" s="16">
        <v>42127</v>
      </c>
      <c r="H568" t="s">
        <v>158</v>
      </c>
      <c r="I568">
        <v>1098</v>
      </c>
    </row>
    <row r="569" spans="1:9" x14ac:dyDescent="0.25">
      <c r="A569" t="s">
        <v>465</v>
      </c>
      <c r="B569" t="s">
        <v>43</v>
      </c>
      <c r="C569">
        <v>13</v>
      </c>
      <c r="D569">
        <v>1</v>
      </c>
      <c r="E569" t="s">
        <v>11</v>
      </c>
      <c r="F569" s="1">
        <v>52</v>
      </c>
      <c r="G569" s="16">
        <v>42127</v>
      </c>
      <c r="H569" t="s">
        <v>117</v>
      </c>
      <c r="I569">
        <v>151</v>
      </c>
    </row>
    <row r="570" spans="1:9" x14ac:dyDescent="0.25">
      <c r="A570" t="s">
        <v>465</v>
      </c>
      <c r="B570" t="s">
        <v>43</v>
      </c>
      <c r="C570">
        <v>13</v>
      </c>
      <c r="D570">
        <v>1</v>
      </c>
      <c r="E570" t="s">
        <v>11</v>
      </c>
      <c r="F570" s="1">
        <v>52</v>
      </c>
      <c r="G570" s="16">
        <v>42127</v>
      </c>
      <c r="H570" t="s">
        <v>259</v>
      </c>
      <c r="I570">
        <v>2024</v>
      </c>
    </row>
    <row r="571" spans="1:9" x14ac:dyDescent="0.25">
      <c r="A571" t="s">
        <v>465</v>
      </c>
      <c r="B571" t="s">
        <v>43</v>
      </c>
      <c r="C571">
        <v>16</v>
      </c>
      <c r="D571">
        <v>1</v>
      </c>
      <c r="E571" t="s">
        <v>11</v>
      </c>
      <c r="F571" s="1">
        <v>40</v>
      </c>
      <c r="G571" s="16">
        <v>42127</v>
      </c>
      <c r="H571" t="s">
        <v>294</v>
      </c>
      <c r="I571">
        <v>1895</v>
      </c>
    </row>
    <row r="572" spans="1:9" x14ac:dyDescent="0.25">
      <c r="A572" t="s">
        <v>465</v>
      </c>
      <c r="B572" t="s">
        <v>43</v>
      </c>
      <c r="C572">
        <v>17</v>
      </c>
      <c r="D572">
        <v>1</v>
      </c>
      <c r="E572" t="s">
        <v>11</v>
      </c>
      <c r="F572" s="1">
        <v>36</v>
      </c>
      <c r="G572" s="16">
        <v>42127</v>
      </c>
      <c r="H572" t="s">
        <v>295</v>
      </c>
      <c r="I572">
        <v>264</v>
      </c>
    </row>
    <row r="573" spans="1:9" x14ac:dyDescent="0.25">
      <c r="A573" t="s">
        <v>465</v>
      </c>
      <c r="B573" t="s">
        <v>43</v>
      </c>
      <c r="C573">
        <v>17</v>
      </c>
      <c r="D573">
        <v>1</v>
      </c>
      <c r="E573" t="s">
        <v>11</v>
      </c>
      <c r="F573" s="1">
        <v>36</v>
      </c>
      <c r="G573" s="16">
        <v>42127</v>
      </c>
      <c r="H573" t="s">
        <v>156</v>
      </c>
      <c r="I573">
        <v>721</v>
      </c>
    </row>
    <row r="574" spans="1:9" x14ac:dyDescent="0.25">
      <c r="A574" t="s">
        <v>465</v>
      </c>
      <c r="B574" t="s">
        <v>43</v>
      </c>
      <c r="C574">
        <v>17</v>
      </c>
      <c r="D574">
        <v>1</v>
      </c>
      <c r="E574" t="s">
        <v>11</v>
      </c>
      <c r="F574" s="1">
        <v>36</v>
      </c>
      <c r="G574" s="16">
        <v>42127</v>
      </c>
      <c r="H574" t="s">
        <v>303</v>
      </c>
      <c r="I574">
        <v>781</v>
      </c>
    </row>
    <row r="575" spans="1:9" x14ac:dyDescent="0.25">
      <c r="A575" t="s">
        <v>465</v>
      </c>
      <c r="B575" t="s">
        <v>43</v>
      </c>
      <c r="C575">
        <v>22</v>
      </c>
      <c r="D575">
        <v>1</v>
      </c>
      <c r="E575" t="s">
        <v>11</v>
      </c>
      <c r="F575" s="1">
        <v>16</v>
      </c>
      <c r="G575" s="16">
        <v>42127</v>
      </c>
      <c r="H575" t="s">
        <v>151</v>
      </c>
      <c r="I575">
        <v>595</v>
      </c>
    </row>
    <row r="576" spans="1:9" x14ac:dyDescent="0.25">
      <c r="A576" t="s">
        <v>465</v>
      </c>
      <c r="B576" t="s">
        <v>43</v>
      </c>
      <c r="C576">
        <v>22</v>
      </c>
      <c r="D576">
        <v>1</v>
      </c>
      <c r="E576" t="s">
        <v>11</v>
      </c>
      <c r="F576" s="1">
        <v>16</v>
      </c>
      <c r="G576" s="16">
        <v>42127</v>
      </c>
      <c r="H576" t="s">
        <v>302</v>
      </c>
      <c r="I576">
        <v>809</v>
      </c>
    </row>
    <row r="577" spans="1:9" x14ac:dyDescent="0.25">
      <c r="A577" t="s">
        <v>465</v>
      </c>
      <c r="B577" t="s">
        <v>43</v>
      </c>
      <c r="C577">
        <v>22</v>
      </c>
      <c r="D577">
        <v>1</v>
      </c>
      <c r="E577" t="s">
        <v>11</v>
      </c>
      <c r="F577" s="1">
        <v>16</v>
      </c>
      <c r="G577" s="16">
        <v>42127</v>
      </c>
      <c r="H577" t="s">
        <v>161</v>
      </c>
      <c r="I577">
        <v>934</v>
      </c>
    </row>
    <row r="578" spans="1:9" x14ac:dyDescent="0.25">
      <c r="A578" t="s">
        <v>465</v>
      </c>
      <c r="B578" t="s">
        <v>50</v>
      </c>
      <c r="C578">
        <v>1</v>
      </c>
      <c r="D578">
        <v>2</v>
      </c>
      <c r="E578" t="s">
        <v>10</v>
      </c>
      <c r="G578" s="16">
        <v>42127</v>
      </c>
      <c r="H578" t="s">
        <v>44</v>
      </c>
      <c r="I578">
        <v>0</v>
      </c>
    </row>
    <row r="579" spans="1:9" x14ac:dyDescent="0.25">
      <c r="A579" t="s">
        <v>465</v>
      </c>
      <c r="B579" t="s">
        <v>50</v>
      </c>
      <c r="C579">
        <v>1</v>
      </c>
      <c r="D579">
        <v>2</v>
      </c>
      <c r="E579" t="s">
        <v>10</v>
      </c>
      <c r="F579" s="1">
        <v>100.3</v>
      </c>
      <c r="G579" s="16">
        <v>42127</v>
      </c>
      <c r="H579" t="s">
        <v>350</v>
      </c>
      <c r="I579">
        <v>1367</v>
      </c>
    </row>
    <row r="580" spans="1:9" x14ac:dyDescent="0.25">
      <c r="A580" t="s">
        <v>465</v>
      </c>
      <c r="B580" t="s">
        <v>50</v>
      </c>
      <c r="C580">
        <v>2</v>
      </c>
      <c r="D580">
        <v>2</v>
      </c>
      <c r="E580" t="s">
        <v>10</v>
      </c>
      <c r="F580" s="1">
        <v>66.666666666666657</v>
      </c>
      <c r="G580" s="16">
        <v>42127</v>
      </c>
      <c r="H580" t="s">
        <v>163</v>
      </c>
      <c r="I580">
        <v>723</v>
      </c>
    </row>
    <row r="581" spans="1:9" x14ac:dyDescent="0.25">
      <c r="A581" t="s">
        <v>465</v>
      </c>
      <c r="B581" t="s">
        <v>50</v>
      </c>
      <c r="C581">
        <v>2</v>
      </c>
      <c r="D581">
        <v>2</v>
      </c>
      <c r="E581" t="s">
        <v>10</v>
      </c>
      <c r="F581" s="1">
        <v>66.666666666666657</v>
      </c>
      <c r="G581" s="16">
        <v>42127</v>
      </c>
      <c r="H581" t="s">
        <v>165</v>
      </c>
      <c r="I581">
        <v>1534</v>
      </c>
    </row>
    <row r="582" spans="1:9" x14ac:dyDescent="0.25">
      <c r="A582" t="s">
        <v>465</v>
      </c>
      <c r="B582" t="s">
        <v>52</v>
      </c>
      <c r="C582">
        <v>1</v>
      </c>
      <c r="D582">
        <v>3</v>
      </c>
      <c r="E582" t="s">
        <v>9</v>
      </c>
      <c r="G582" s="16">
        <v>42127</v>
      </c>
      <c r="H582" t="s">
        <v>44</v>
      </c>
      <c r="I582">
        <v>0</v>
      </c>
    </row>
    <row r="583" spans="1:9" x14ac:dyDescent="0.25">
      <c r="A583" t="s">
        <v>465</v>
      </c>
      <c r="B583" t="s">
        <v>52</v>
      </c>
      <c r="C583">
        <v>2</v>
      </c>
      <c r="D583">
        <v>3</v>
      </c>
      <c r="E583" t="s">
        <v>9</v>
      </c>
      <c r="F583" s="1">
        <v>50</v>
      </c>
      <c r="G583" s="16">
        <v>42127</v>
      </c>
      <c r="H583" t="s">
        <v>351</v>
      </c>
      <c r="I583">
        <v>3</v>
      </c>
    </row>
    <row r="584" spans="1:9" x14ac:dyDescent="0.25">
      <c r="A584" t="s">
        <v>465</v>
      </c>
      <c r="B584" t="s">
        <v>55</v>
      </c>
      <c r="C584">
        <v>1</v>
      </c>
      <c r="D584">
        <v>6</v>
      </c>
      <c r="E584" t="s">
        <v>56</v>
      </c>
      <c r="G584" s="16">
        <v>42127</v>
      </c>
      <c r="H584" t="s">
        <v>44</v>
      </c>
      <c r="I584">
        <v>0</v>
      </c>
    </row>
    <row r="585" spans="1:9" x14ac:dyDescent="0.25">
      <c r="A585" t="s">
        <v>465</v>
      </c>
      <c r="B585" t="s">
        <v>55</v>
      </c>
      <c r="C585">
        <v>1</v>
      </c>
      <c r="D585">
        <v>6</v>
      </c>
      <c r="E585" t="s">
        <v>56</v>
      </c>
      <c r="F585" s="1">
        <v>100.2</v>
      </c>
      <c r="G585" s="16">
        <v>42127</v>
      </c>
      <c r="H585" t="s">
        <v>191</v>
      </c>
      <c r="I585">
        <v>1978</v>
      </c>
    </row>
    <row r="586" spans="1:9" x14ac:dyDescent="0.25">
      <c r="A586" t="s">
        <v>465</v>
      </c>
      <c r="B586" t="s">
        <v>55</v>
      </c>
      <c r="C586">
        <v>2</v>
      </c>
      <c r="D586">
        <v>6</v>
      </c>
      <c r="E586" t="s">
        <v>56</v>
      </c>
      <c r="F586" s="1">
        <v>50</v>
      </c>
      <c r="G586" s="16">
        <v>42127</v>
      </c>
      <c r="H586" t="s">
        <v>352</v>
      </c>
      <c r="I586">
        <v>14</v>
      </c>
    </row>
    <row r="587" spans="1:9" x14ac:dyDescent="0.25">
      <c r="A587" t="s">
        <v>465</v>
      </c>
      <c r="B587" t="s">
        <v>57</v>
      </c>
      <c r="C587">
        <v>1</v>
      </c>
      <c r="D587">
        <v>10</v>
      </c>
      <c r="E587" t="s">
        <v>58</v>
      </c>
      <c r="G587" s="16">
        <v>42127</v>
      </c>
      <c r="H587" t="s">
        <v>44</v>
      </c>
      <c r="I587">
        <v>0</v>
      </c>
    </row>
    <row r="588" spans="1:9" x14ac:dyDescent="0.25">
      <c r="A588" t="s">
        <v>465</v>
      </c>
      <c r="B588" t="s">
        <v>57</v>
      </c>
      <c r="C588">
        <v>1</v>
      </c>
      <c r="D588">
        <v>10</v>
      </c>
      <c r="E588" t="s">
        <v>58</v>
      </c>
      <c r="F588" s="1">
        <v>102.1</v>
      </c>
      <c r="G588" s="16">
        <v>42127</v>
      </c>
      <c r="H588" t="s">
        <v>177</v>
      </c>
      <c r="I588">
        <v>2021</v>
      </c>
    </row>
    <row r="589" spans="1:9" x14ac:dyDescent="0.25">
      <c r="A589" t="s">
        <v>465</v>
      </c>
      <c r="B589" t="s">
        <v>57</v>
      </c>
      <c r="C589">
        <v>2</v>
      </c>
      <c r="D589">
        <v>10</v>
      </c>
      <c r="E589" t="s">
        <v>58</v>
      </c>
      <c r="F589" s="1">
        <v>95.238095238095241</v>
      </c>
      <c r="G589" s="16">
        <v>42127</v>
      </c>
      <c r="H589" t="s">
        <v>171</v>
      </c>
      <c r="I589">
        <v>1965</v>
      </c>
    </row>
    <row r="590" spans="1:9" x14ac:dyDescent="0.25">
      <c r="A590" t="s">
        <v>465</v>
      </c>
      <c r="B590" t="s">
        <v>57</v>
      </c>
      <c r="C590">
        <v>3</v>
      </c>
      <c r="D590">
        <v>10</v>
      </c>
      <c r="E590" t="s">
        <v>58</v>
      </c>
      <c r="F590" s="1">
        <v>90.476190476190482</v>
      </c>
      <c r="G590" s="16">
        <v>42127</v>
      </c>
      <c r="H590" t="s">
        <v>209</v>
      </c>
      <c r="I590">
        <v>1434</v>
      </c>
    </row>
    <row r="591" spans="1:9" x14ac:dyDescent="0.25">
      <c r="A591" t="s">
        <v>465</v>
      </c>
      <c r="B591" t="s">
        <v>57</v>
      </c>
      <c r="C591">
        <v>3</v>
      </c>
      <c r="D591">
        <v>10</v>
      </c>
      <c r="E591" t="s">
        <v>58</v>
      </c>
      <c r="F591" s="1">
        <v>90.476190476190482</v>
      </c>
      <c r="G591" s="16">
        <v>42127</v>
      </c>
      <c r="H591" t="s">
        <v>202</v>
      </c>
      <c r="I591">
        <v>1984</v>
      </c>
    </row>
    <row r="592" spans="1:9" x14ac:dyDescent="0.25">
      <c r="A592" t="s">
        <v>465</v>
      </c>
      <c r="B592" t="s">
        <v>57</v>
      </c>
      <c r="C592">
        <v>5</v>
      </c>
      <c r="D592">
        <v>10</v>
      </c>
      <c r="E592" t="s">
        <v>58</v>
      </c>
      <c r="F592" s="1">
        <v>80.952380952380949</v>
      </c>
      <c r="G592" s="16">
        <v>42127</v>
      </c>
      <c r="H592" t="s">
        <v>266</v>
      </c>
      <c r="I592">
        <v>2057</v>
      </c>
    </row>
    <row r="593" spans="1:9" x14ac:dyDescent="0.25">
      <c r="A593" t="s">
        <v>465</v>
      </c>
      <c r="B593" t="s">
        <v>57</v>
      </c>
      <c r="C593">
        <v>8</v>
      </c>
      <c r="D593">
        <v>10</v>
      </c>
      <c r="E593" t="s">
        <v>58</v>
      </c>
      <c r="F593" s="1">
        <v>66.666666666666657</v>
      </c>
      <c r="G593" s="16">
        <v>42127</v>
      </c>
      <c r="H593" t="s">
        <v>271</v>
      </c>
      <c r="I593">
        <v>1819</v>
      </c>
    </row>
    <row r="594" spans="1:9" x14ac:dyDescent="0.25">
      <c r="A594" t="s">
        <v>465</v>
      </c>
      <c r="B594" t="s">
        <v>57</v>
      </c>
      <c r="C594">
        <v>9</v>
      </c>
      <c r="D594">
        <v>10</v>
      </c>
      <c r="E594" t="s">
        <v>58</v>
      </c>
      <c r="F594" s="1">
        <v>61.904761904761905</v>
      </c>
      <c r="G594" s="16">
        <v>42127</v>
      </c>
      <c r="H594" t="s">
        <v>175</v>
      </c>
      <c r="I594">
        <v>767</v>
      </c>
    </row>
    <row r="595" spans="1:9" x14ac:dyDescent="0.25">
      <c r="A595" t="s">
        <v>465</v>
      </c>
      <c r="B595" t="s">
        <v>57</v>
      </c>
      <c r="C595">
        <v>9</v>
      </c>
      <c r="D595">
        <v>10</v>
      </c>
      <c r="E595" t="s">
        <v>58</v>
      </c>
      <c r="F595" s="1">
        <v>61.904761904761905</v>
      </c>
      <c r="G595" s="16">
        <v>42127</v>
      </c>
      <c r="H595" t="s">
        <v>179</v>
      </c>
      <c r="I595">
        <v>1710</v>
      </c>
    </row>
    <row r="596" spans="1:9" x14ac:dyDescent="0.25">
      <c r="A596" t="s">
        <v>465</v>
      </c>
      <c r="B596" t="s">
        <v>57</v>
      </c>
      <c r="C596">
        <v>9</v>
      </c>
      <c r="D596">
        <v>10</v>
      </c>
      <c r="E596" t="s">
        <v>58</v>
      </c>
      <c r="F596" s="1">
        <v>61.904761904761905</v>
      </c>
      <c r="G596" s="16">
        <v>42127</v>
      </c>
      <c r="H596" t="s">
        <v>205</v>
      </c>
      <c r="I596">
        <v>1919</v>
      </c>
    </row>
    <row r="597" spans="1:9" x14ac:dyDescent="0.25">
      <c r="A597" t="s">
        <v>465</v>
      </c>
      <c r="B597" t="s">
        <v>57</v>
      </c>
      <c r="C597">
        <v>9</v>
      </c>
      <c r="D597">
        <v>10</v>
      </c>
      <c r="E597" t="s">
        <v>58</v>
      </c>
      <c r="F597" s="1">
        <v>61.904761904761905</v>
      </c>
      <c r="G597" s="16">
        <v>42127</v>
      </c>
      <c r="H597" t="s">
        <v>220</v>
      </c>
      <c r="I597">
        <v>2061</v>
      </c>
    </row>
    <row r="598" spans="1:9" x14ac:dyDescent="0.25">
      <c r="A598" t="s">
        <v>465</v>
      </c>
      <c r="B598" t="s">
        <v>57</v>
      </c>
      <c r="C598">
        <v>13</v>
      </c>
      <c r="D598">
        <v>10</v>
      </c>
      <c r="E598" t="s">
        <v>58</v>
      </c>
      <c r="F598" s="1">
        <v>42.857142857142861</v>
      </c>
      <c r="G598" s="16">
        <v>42127</v>
      </c>
      <c r="H598" t="s">
        <v>204</v>
      </c>
      <c r="I598">
        <v>1757</v>
      </c>
    </row>
    <row r="599" spans="1:9" x14ac:dyDescent="0.25">
      <c r="A599" t="s">
        <v>465</v>
      </c>
      <c r="B599" t="s">
        <v>57</v>
      </c>
      <c r="C599">
        <v>13</v>
      </c>
      <c r="D599">
        <v>10</v>
      </c>
      <c r="E599" t="s">
        <v>58</v>
      </c>
      <c r="F599" s="1">
        <v>42.857142857142861</v>
      </c>
      <c r="G599" s="16">
        <v>42127</v>
      </c>
      <c r="H599" t="s">
        <v>123</v>
      </c>
      <c r="I599">
        <v>1885</v>
      </c>
    </row>
    <row r="600" spans="1:9" x14ac:dyDescent="0.25">
      <c r="A600" t="s">
        <v>465</v>
      </c>
      <c r="B600" t="s">
        <v>57</v>
      </c>
      <c r="C600">
        <v>15</v>
      </c>
      <c r="D600">
        <v>10</v>
      </c>
      <c r="E600" t="s">
        <v>58</v>
      </c>
      <c r="F600" s="1">
        <v>33.333333333333329</v>
      </c>
      <c r="G600" s="16">
        <v>42127</v>
      </c>
      <c r="H600" t="s">
        <v>210</v>
      </c>
      <c r="I600">
        <v>1677</v>
      </c>
    </row>
    <row r="601" spans="1:9" x14ac:dyDescent="0.25">
      <c r="A601" t="s">
        <v>465</v>
      </c>
      <c r="B601" t="s">
        <v>57</v>
      </c>
      <c r="C601">
        <v>16</v>
      </c>
      <c r="D601">
        <v>10</v>
      </c>
      <c r="E601" t="s">
        <v>58</v>
      </c>
      <c r="F601" s="1">
        <v>28.571428571428569</v>
      </c>
      <c r="G601" s="16">
        <v>42127</v>
      </c>
      <c r="H601" t="s">
        <v>307</v>
      </c>
      <c r="I601">
        <v>1518</v>
      </c>
    </row>
    <row r="602" spans="1:9" x14ac:dyDescent="0.25">
      <c r="A602" t="s">
        <v>465</v>
      </c>
      <c r="B602" t="s">
        <v>57</v>
      </c>
      <c r="C602">
        <v>17</v>
      </c>
      <c r="D602">
        <v>10</v>
      </c>
      <c r="E602" t="s">
        <v>58</v>
      </c>
      <c r="F602" s="1">
        <v>23.80952380952381</v>
      </c>
      <c r="G602" s="16">
        <v>42127</v>
      </c>
      <c r="H602" t="s">
        <v>353</v>
      </c>
      <c r="I602">
        <v>1994</v>
      </c>
    </row>
    <row r="603" spans="1:9" x14ac:dyDescent="0.25">
      <c r="A603" t="s">
        <v>465</v>
      </c>
      <c r="B603" t="s">
        <v>57</v>
      </c>
      <c r="C603">
        <v>18</v>
      </c>
      <c r="D603">
        <v>10</v>
      </c>
      <c r="E603" t="s">
        <v>58</v>
      </c>
      <c r="F603" s="1">
        <v>19.047619047619051</v>
      </c>
      <c r="G603" s="16">
        <v>42127</v>
      </c>
      <c r="H603" t="s">
        <v>168</v>
      </c>
      <c r="I603">
        <v>1815</v>
      </c>
    </row>
    <row r="604" spans="1:9" x14ac:dyDescent="0.25">
      <c r="A604" t="s">
        <v>465</v>
      </c>
      <c r="B604" t="s">
        <v>57</v>
      </c>
      <c r="C604">
        <v>18</v>
      </c>
      <c r="D604">
        <v>10</v>
      </c>
      <c r="E604" t="s">
        <v>58</v>
      </c>
      <c r="F604" s="1">
        <v>19.047619047619051</v>
      </c>
      <c r="G604" s="16">
        <v>42127</v>
      </c>
      <c r="H604" t="s">
        <v>310</v>
      </c>
      <c r="I604">
        <v>1955</v>
      </c>
    </row>
    <row r="605" spans="1:9" x14ac:dyDescent="0.25">
      <c r="A605" t="s">
        <v>465</v>
      </c>
      <c r="B605" t="s">
        <v>57</v>
      </c>
      <c r="C605">
        <v>20</v>
      </c>
      <c r="D605">
        <v>10</v>
      </c>
      <c r="E605" t="s">
        <v>58</v>
      </c>
      <c r="F605" s="1">
        <v>9.5238095238095184</v>
      </c>
      <c r="G605" s="16">
        <v>42127</v>
      </c>
      <c r="H605" t="s">
        <v>211</v>
      </c>
      <c r="I605">
        <v>1993</v>
      </c>
    </row>
    <row r="606" spans="1:9" x14ac:dyDescent="0.25">
      <c r="A606" t="s">
        <v>465</v>
      </c>
      <c r="B606" t="s">
        <v>57</v>
      </c>
      <c r="C606">
        <v>21</v>
      </c>
      <c r="D606">
        <v>10</v>
      </c>
      <c r="E606" t="s">
        <v>58</v>
      </c>
      <c r="F606" s="1">
        <v>4.7619047619047592</v>
      </c>
      <c r="G606" s="16">
        <v>42127</v>
      </c>
      <c r="H606" t="s">
        <v>354</v>
      </c>
      <c r="I606">
        <v>1910</v>
      </c>
    </row>
    <row r="607" spans="1:9" x14ac:dyDescent="0.25">
      <c r="A607" t="s">
        <v>465</v>
      </c>
      <c r="B607" t="s">
        <v>60</v>
      </c>
      <c r="C607">
        <v>1</v>
      </c>
      <c r="D607">
        <v>11</v>
      </c>
      <c r="E607" t="s">
        <v>61</v>
      </c>
      <c r="G607" s="16">
        <v>42127</v>
      </c>
      <c r="H607" t="s">
        <v>44</v>
      </c>
      <c r="I607">
        <v>0</v>
      </c>
    </row>
    <row r="608" spans="1:9" x14ac:dyDescent="0.25">
      <c r="A608" t="s">
        <v>465</v>
      </c>
      <c r="B608" t="s">
        <v>60</v>
      </c>
      <c r="C608">
        <v>2</v>
      </c>
      <c r="D608">
        <v>11</v>
      </c>
      <c r="E608" t="s">
        <v>61</v>
      </c>
      <c r="F608" s="1">
        <v>92.307692307692307</v>
      </c>
      <c r="G608" s="16">
        <v>42127</v>
      </c>
      <c r="H608" t="s">
        <v>311</v>
      </c>
      <c r="I608">
        <v>1945</v>
      </c>
    </row>
    <row r="609" spans="1:9" x14ac:dyDescent="0.25">
      <c r="A609" t="s">
        <v>465</v>
      </c>
      <c r="B609" t="s">
        <v>60</v>
      </c>
      <c r="C609">
        <v>4</v>
      </c>
      <c r="D609">
        <v>11</v>
      </c>
      <c r="E609" t="s">
        <v>61</v>
      </c>
      <c r="F609" s="1">
        <v>76.92307692307692</v>
      </c>
      <c r="G609" s="16">
        <v>42127</v>
      </c>
      <c r="H609" t="s">
        <v>184</v>
      </c>
      <c r="I609">
        <v>1925</v>
      </c>
    </row>
    <row r="610" spans="1:9" x14ac:dyDescent="0.25">
      <c r="A610" t="s">
        <v>465</v>
      </c>
      <c r="B610" t="s">
        <v>60</v>
      </c>
      <c r="C610">
        <v>5</v>
      </c>
      <c r="D610">
        <v>11</v>
      </c>
      <c r="E610" t="s">
        <v>61</v>
      </c>
      <c r="F610" s="1">
        <v>69.230769230769226</v>
      </c>
      <c r="G610" s="16">
        <v>42127</v>
      </c>
      <c r="H610" t="s">
        <v>176</v>
      </c>
      <c r="I610">
        <v>1777</v>
      </c>
    </row>
    <row r="611" spans="1:9" x14ac:dyDescent="0.25">
      <c r="A611" t="s">
        <v>465</v>
      </c>
      <c r="B611" t="s">
        <v>60</v>
      </c>
      <c r="C611">
        <v>6</v>
      </c>
      <c r="D611">
        <v>11</v>
      </c>
      <c r="E611" t="s">
        <v>61</v>
      </c>
      <c r="F611" s="1">
        <v>61.53846153846154</v>
      </c>
      <c r="G611" s="16">
        <v>42127</v>
      </c>
      <c r="H611" t="s">
        <v>90</v>
      </c>
      <c r="I611">
        <v>1823</v>
      </c>
    </row>
    <row r="612" spans="1:9" x14ac:dyDescent="0.25">
      <c r="A612" t="s">
        <v>465</v>
      </c>
      <c r="B612" t="s">
        <v>60</v>
      </c>
      <c r="C612">
        <v>6</v>
      </c>
      <c r="D612">
        <v>11</v>
      </c>
      <c r="E612" t="s">
        <v>61</v>
      </c>
      <c r="F612" s="1">
        <v>61.53846153846154</v>
      </c>
      <c r="G612" s="16">
        <v>42127</v>
      </c>
      <c r="H612" t="s">
        <v>427</v>
      </c>
      <c r="I612">
        <v>2109</v>
      </c>
    </row>
    <row r="613" spans="1:9" x14ac:dyDescent="0.25">
      <c r="A613" t="s">
        <v>465</v>
      </c>
      <c r="B613" t="s">
        <v>60</v>
      </c>
      <c r="C613">
        <v>10</v>
      </c>
      <c r="D613">
        <v>11</v>
      </c>
      <c r="E613" t="s">
        <v>61</v>
      </c>
      <c r="F613" s="1">
        <v>30.769230769230774</v>
      </c>
      <c r="G613" s="16">
        <v>42127</v>
      </c>
      <c r="H613" t="s">
        <v>313</v>
      </c>
      <c r="I613">
        <v>1717</v>
      </c>
    </row>
    <row r="614" spans="1:9" x14ac:dyDescent="0.25">
      <c r="A614" t="s">
        <v>465</v>
      </c>
      <c r="B614" t="s">
        <v>60</v>
      </c>
      <c r="C614">
        <v>11</v>
      </c>
      <c r="D614">
        <v>11</v>
      </c>
      <c r="E614" t="s">
        <v>61</v>
      </c>
      <c r="F614" s="1">
        <v>23.07692307692308</v>
      </c>
      <c r="G614" s="16">
        <v>42127</v>
      </c>
      <c r="H614" t="s">
        <v>219</v>
      </c>
      <c r="I614">
        <v>2032</v>
      </c>
    </row>
    <row r="615" spans="1:9" x14ac:dyDescent="0.25">
      <c r="A615" t="s">
        <v>465</v>
      </c>
      <c r="B615" t="s">
        <v>60</v>
      </c>
      <c r="C615">
        <v>13</v>
      </c>
      <c r="D615">
        <v>11</v>
      </c>
      <c r="E615" t="s">
        <v>61</v>
      </c>
      <c r="F615" s="1">
        <v>7.6923076923076934</v>
      </c>
      <c r="G615" s="16">
        <v>42127</v>
      </c>
      <c r="H615" t="s">
        <v>213</v>
      </c>
      <c r="I615">
        <v>1962</v>
      </c>
    </row>
    <row r="616" spans="1:9" x14ac:dyDescent="0.25">
      <c r="A616" t="s">
        <v>465</v>
      </c>
      <c r="B616" t="s">
        <v>64</v>
      </c>
      <c r="C616">
        <v>1</v>
      </c>
      <c r="D616">
        <v>12</v>
      </c>
      <c r="E616" t="s">
        <v>65</v>
      </c>
      <c r="G616" s="16">
        <v>42127</v>
      </c>
      <c r="H616" t="s">
        <v>44</v>
      </c>
      <c r="I616">
        <v>0</v>
      </c>
    </row>
    <row r="617" spans="1:9" x14ac:dyDescent="0.25">
      <c r="A617" t="s">
        <v>465</v>
      </c>
      <c r="B617" t="s">
        <v>64</v>
      </c>
      <c r="C617">
        <v>1</v>
      </c>
      <c r="D617">
        <v>12</v>
      </c>
      <c r="E617" t="s">
        <v>65</v>
      </c>
      <c r="F617" s="1">
        <v>100.2</v>
      </c>
      <c r="G617" s="16">
        <v>42127</v>
      </c>
      <c r="H617" t="s">
        <v>185</v>
      </c>
      <c r="I617">
        <v>1926</v>
      </c>
    </row>
    <row r="618" spans="1:9" x14ac:dyDescent="0.25">
      <c r="A618" t="s">
        <v>465</v>
      </c>
      <c r="B618" t="s">
        <v>64</v>
      </c>
      <c r="C618">
        <v>2</v>
      </c>
      <c r="D618">
        <v>12</v>
      </c>
      <c r="E618" t="s">
        <v>65</v>
      </c>
      <c r="F618" s="1">
        <v>50</v>
      </c>
      <c r="G618" s="16">
        <v>42127</v>
      </c>
      <c r="H618" t="s">
        <v>186</v>
      </c>
      <c r="I618">
        <v>2001</v>
      </c>
    </row>
    <row r="619" spans="1:9" x14ac:dyDescent="0.25">
      <c r="A619" t="s">
        <v>465</v>
      </c>
      <c r="B619" t="s">
        <v>66</v>
      </c>
      <c r="C619">
        <v>1</v>
      </c>
      <c r="D619">
        <v>13</v>
      </c>
      <c r="E619" t="s">
        <v>67</v>
      </c>
      <c r="G619" s="16">
        <v>42127</v>
      </c>
      <c r="H619" t="s">
        <v>44</v>
      </c>
      <c r="I619">
        <v>0</v>
      </c>
    </row>
    <row r="620" spans="1:9" x14ac:dyDescent="0.25">
      <c r="A620" t="s">
        <v>465</v>
      </c>
      <c r="B620" t="s">
        <v>70</v>
      </c>
      <c r="C620">
        <v>1</v>
      </c>
      <c r="D620">
        <v>14</v>
      </c>
      <c r="E620" t="s">
        <v>71</v>
      </c>
      <c r="G620" s="16">
        <v>42127</v>
      </c>
      <c r="H620" t="s">
        <v>44</v>
      </c>
      <c r="I620">
        <v>0</v>
      </c>
    </row>
    <row r="621" spans="1:9" x14ac:dyDescent="0.25">
      <c r="A621" t="s">
        <v>465</v>
      </c>
      <c r="B621" t="s">
        <v>70</v>
      </c>
      <c r="C621">
        <v>2</v>
      </c>
      <c r="D621">
        <v>14</v>
      </c>
      <c r="E621" t="s">
        <v>71</v>
      </c>
      <c r="F621" s="1">
        <v>50</v>
      </c>
      <c r="G621" s="16">
        <v>42127</v>
      </c>
      <c r="H621" t="s">
        <v>54</v>
      </c>
      <c r="I621">
        <v>4</v>
      </c>
    </row>
    <row r="622" spans="1:9" x14ac:dyDescent="0.25">
      <c r="A622" t="s">
        <v>465</v>
      </c>
      <c r="B622" t="s">
        <v>72</v>
      </c>
      <c r="C622">
        <v>1</v>
      </c>
      <c r="D622">
        <v>17</v>
      </c>
      <c r="E622" t="s">
        <v>73</v>
      </c>
      <c r="G622" s="16">
        <v>42127</v>
      </c>
      <c r="H622" t="s">
        <v>44</v>
      </c>
      <c r="I622">
        <v>0</v>
      </c>
    </row>
    <row r="623" spans="1:9" x14ac:dyDescent="0.25">
      <c r="A623" t="s">
        <v>465</v>
      </c>
      <c r="B623" t="s">
        <v>72</v>
      </c>
      <c r="C623">
        <v>1</v>
      </c>
      <c r="D623">
        <v>17</v>
      </c>
      <c r="E623" t="s">
        <v>73</v>
      </c>
      <c r="F623" s="1">
        <v>100.2</v>
      </c>
      <c r="G623" s="16">
        <v>42127</v>
      </c>
      <c r="H623" t="s">
        <v>230</v>
      </c>
      <c r="I623">
        <v>1997</v>
      </c>
    </row>
    <row r="624" spans="1:9" x14ac:dyDescent="0.25">
      <c r="A624" t="s">
        <v>465</v>
      </c>
      <c r="B624" t="s">
        <v>72</v>
      </c>
      <c r="C624">
        <v>2</v>
      </c>
      <c r="D624">
        <v>17</v>
      </c>
      <c r="E624" t="s">
        <v>73</v>
      </c>
      <c r="F624" s="1">
        <v>50</v>
      </c>
      <c r="G624" s="16">
        <v>42127</v>
      </c>
      <c r="H624" t="s">
        <v>190</v>
      </c>
      <c r="I624">
        <v>1273</v>
      </c>
    </row>
    <row r="625" spans="1:11" x14ac:dyDescent="0.25">
      <c r="A625" t="s">
        <v>465</v>
      </c>
      <c r="B625" t="s">
        <v>74</v>
      </c>
      <c r="C625">
        <v>1</v>
      </c>
      <c r="D625">
        <v>18</v>
      </c>
      <c r="E625" t="s">
        <v>75</v>
      </c>
      <c r="G625" s="16">
        <v>42127</v>
      </c>
      <c r="H625" t="s">
        <v>44</v>
      </c>
      <c r="I625">
        <v>0</v>
      </c>
    </row>
    <row r="626" spans="1:11" x14ac:dyDescent="0.25">
      <c r="A626" t="s">
        <v>465</v>
      </c>
      <c r="B626" t="s">
        <v>76</v>
      </c>
      <c r="C626">
        <v>1</v>
      </c>
      <c r="D626">
        <v>22</v>
      </c>
      <c r="E626" t="s">
        <v>77</v>
      </c>
      <c r="G626" s="16">
        <v>42127</v>
      </c>
      <c r="H626" t="s">
        <v>44</v>
      </c>
      <c r="I626">
        <v>0</v>
      </c>
    </row>
    <row r="627" spans="1:11" x14ac:dyDescent="0.25">
      <c r="A627" t="s">
        <v>466</v>
      </c>
      <c r="B627" t="s">
        <v>43</v>
      </c>
      <c r="C627">
        <v>1</v>
      </c>
      <c r="D627">
        <v>1</v>
      </c>
      <c r="E627" t="s">
        <v>11</v>
      </c>
      <c r="G627" s="16">
        <v>42133</v>
      </c>
      <c r="H627" t="s">
        <v>44</v>
      </c>
      <c r="I627">
        <v>0</v>
      </c>
      <c r="K627" t="s">
        <v>361</v>
      </c>
    </row>
    <row r="628" spans="1:11" x14ac:dyDescent="0.25">
      <c r="A628" t="s">
        <v>466</v>
      </c>
      <c r="B628" t="s">
        <v>43</v>
      </c>
      <c r="C628">
        <v>1</v>
      </c>
      <c r="D628">
        <v>1</v>
      </c>
      <c r="E628" t="s">
        <v>11</v>
      </c>
      <c r="F628" s="1">
        <v>101.2</v>
      </c>
      <c r="G628" s="16">
        <v>42133</v>
      </c>
      <c r="H628" t="s">
        <v>363</v>
      </c>
      <c r="I628">
        <v>1735</v>
      </c>
    </row>
    <row r="629" spans="1:11" x14ac:dyDescent="0.25">
      <c r="A629" t="s">
        <v>466</v>
      </c>
      <c r="B629" t="s">
        <v>43</v>
      </c>
      <c r="C629">
        <v>2</v>
      </c>
      <c r="D629">
        <v>1</v>
      </c>
      <c r="E629" t="s">
        <v>11</v>
      </c>
      <c r="F629" s="1">
        <v>91.666666666666671</v>
      </c>
      <c r="G629" s="16">
        <v>42133</v>
      </c>
      <c r="H629" t="s">
        <v>355</v>
      </c>
      <c r="I629">
        <v>1659</v>
      </c>
    </row>
    <row r="630" spans="1:11" x14ac:dyDescent="0.25">
      <c r="A630" t="s">
        <v>466</v>
      </c>
      <c r="B630" t="s">
        <v>43</v>
      </c>
      <c r="C630">
        <v>5</v>
      </c>
      <c r="D630">
        <v>1</v>
      </c>
      <c r="E630" t="s">
        <v>11</v>
      </c>
      <c r="F630" s="1">
        <v>66.666666666666657</v>
      </c>
      <c r="G630" s="16">
        <v>42133</v>
      </c>
      <c r="H630" t="s">
        <v>299</v>
      </c>
      <c r="I630">
        <v>1477</v>
      </c>
    </row>
    <row r="631" spans="1:11" x14ac:dyDescent="0.25">
      <c r="A631" t="s">
        <v>466</v>
      </c>
      <c r="B631" t="s">
        <v>43</v>
      </c>
      <c r="C631">
        <v>6</v>
      </c>
      <c r="D631">
        <v>1</v>
      </c>
      <c r="E631" t="s">
        <v>11</v>
      </c>
      <c r="F631" s="1">
        <v>58.333333333333329</v>
      </c>
      <c r="G631" s="16">
        <v>42133</v>
      </c>
      <c r="H631" t="s">
        <v>319</v>
      </c>
      <c r="I631">
        <v>1286</v>
      </c>
    </row>
    <row r="632" spans="1:11" x14ac:dyDescent="0.25">
      <c r="A632" t="s">
        <v>466</v>
      </c>
      <c r="B632" t="s">
        <v>43</v>
      </c>
      <c r="C632">
        <v>11</v>
      </c>
      <c r="D632">
        <v>1</v>
      </c>
      <c r="E632" t="s">
        <v>11</v>
      </c>
      <c r="F632" s="1">
        <v>16.666666666666657</v>
      </c>
      <c r="G632" s="16">
        <v>42133</v>
      </c>
      <c r="H632" t="s">
        <v>236</v>
      </c>
      <c r="I632">
        <v>1356</v>
      </c>
    </row>
    <row r="633" spans="1:11" x14ac:dyDescent="0.25">
      <c r="A633" t="s">
        <v>466</v>
      </c>
      <c r="B633" t="s">
        <v>43</v>
      </c>
      <c r="C633">
        <v>12</v>
      </c>
      <c r="D633">
        <v>1</v>
      </c>
      <c r="E633" t="s">
        <v>11</v>
      </c>
      <c r="F633" s="1">
        <v>8.3333333333333286</v>
      </c>
      <c r="G633" s="16">
        <v>42133</v>
      </c>
      <c r="H633" t="s">
        <v>354</v>
      </c>
      <c r="I633">
        <v>1910</v>
      </c>
    </row>
    <row r="634" spans="1:11" x14ac:dyDescent="0.25">
      <c r="A634" t="s">
        <v>466</v>
      </c>
      <c r="B634" t="s">
        <v>50</v>
      </c>
      <c r="C634">
        <v>1</v>
      </c>
      <c r="D634">
        <v>2</v>
      </c>
      <c r="E634" t="s">
        <v>10</v>
      </c>
      <c r="G634" s="16">
        <v>42133</v>
      </c>
      <c r="H634" t="s">
        <v>44</v>
      </c>
      <c r="I634">
        <v>0</v>
      </c>
    </row>
    <row r="635" spans="1:11" x14ac:dyDescent="0.25">
      <c r="A635" t="s">
        <v>466</v>
      </c>
      <c r="B635" t="s">
        <v>50</v>
      </c>
      <c r="C635">
        <v>1</v>
      </c>
      <c r="D635">
        <v>2</v>
      </c>
      <c r="E635" t="s">
        <v>10</v>
      </c>
      <c r="F635" s="1">
        <v>100.2</v>
      </c>
      <c r="G635" s="16">
        <v>42133</v>
      </c>
      <c r="H635" t="s">
        <v>165</v>
      </c>
      <c r="I635">
        <v>1534</v>
      </c>
    </row>
    <row r="636" spans="1:11" x14ac:dyDescent="0.25">
      <c r="A636" t="s">
        <v>466</v>
      </c>
      <c r="B636" t="s">
        <v>52</v>
      </c>
      <c r="C636">
        <v>1</v>
      </c>
      <c r="D636">
        <v>3</v>
      </c>
      <c r="E636" t="s">
        <v>9</v>
      </c>
      <c r="G636" s="16">
        <v>42133</v>
      </c>
      <c r="H636" t="s">
        <v>44</v>
      </c>
      <c r="I636">
        <v>0</v>
      </c>
    </row>
    <row r="637" spans="1:11" x14ac:dyDescent="0.25">
      <c r="A637" t="s">
        <v>466</v>
      </c>
      <c r="B637" t="s">
        <v>55</v>
      </c>
      <c r="C637">
        <v>1</v>
      </c>
      <c r="D637">
        <v>6</v>
      </c>
      <c r="E637" t="s">
        <v>56</v>
      </c>
      <c r="G637" s="16">
        <v>42133</v>
      </c>
      <c r="H637" t="s">
        <v>44</v>
      </c>
      <c r="I637">
        <v>0</v>
      </c>
    </row>
    <row r="638" spans="1:11" x14ac:dyDescent="0.25">
      <c r="A638" t="s">
        <v>466</v>
      </c>
      <c r="B638" t="s">
        <v>57</v>
      </c>
      <c r="C638">
        <v>1</v>
      </c>
      <c r="D638">
        <v>10</v>
      </c>
      <c r="E638" t="s">
        <v>58</v>
      </c>
      <c r="G638" s="16">
        <v>42133</v>
      </c>
      <c r="H638" t="s">
        <v>44</v>
      </c>
      <c r="I638">
        <v>0</v>
      </c>
    </row>
    <row r="639" spans="1:11" x14ac:dyDescent="0.25">
      <c r="A639" t="s">
        <v>466</v>
      </c>
      <c r="B639" t="s">
        <v>57</v>
      </c>
      <c r="C639">
        <v>1</v>
      </c>
      <c r="D639">
        <v>10</v>
      </c>
      <c r="E639" t="s">
        <v>58</v>
      </c>
      <c r="F639" s="1">
        <v>100.6</v>
      </c>
      <c r="G639" s="16">
        <v>42133</v>
      </c>
      <c r="H639" t="s">
        <v>356</v>
      </c>
      <c r="I639">
        <v>2054</v>
      </c>
    </row>
    <row r="640" spans="1:11" x14ac:dyDescent="0.25">
      <c r="A640" t="s">
        <v>466</v>
      </c>
      <c r="B640" t="s">
        <v>57</v>
      </c>
      <c r="C640">
        <v>2</v>
      </c>
      <c r="D640">
        <v>10</v>
      </c>
      <c r="E640" t="s">
        <v>58</v>
      </c>
      <c r="F640" s="1">
        <v>83.333333333333329</v>
      </c>
      <c r="G640" s="16">
        <v>42133</v>
      </c>
      <c r="H640" t="s">
        <v>357</v>
      </c>
      <c r="I640">
        <v>1781</v>
      </c>
    </row>
    <row r="641" spans="1:9" x14ac:dyDescent="0.25">
      <c r="A641" t="s">
        <v>466</v>
      </c>
      <c r="B641" t="s">
        <v>57</v>
      </c>
      <c r="C641">
        <v>5</v>
      </c>
      <c r="D641">
        <v>10</v>
      </c>
      <c r="E641" t="s">
        <v>58</v>
      </c>
      <c r="F641" s="1">
        <v>33.333333333333329</v>
      </c>
      <c r="G641" s="16">
        <v>42133</v>
      </c>
      <c r="H641" t="s">
        <v>248</v>
      </c>
      <c r="I641">
        <v>1934</v>
      </c>
    </row>
    <row r="642" spans="1:9" x14ac:dyDescent="0.25">
      <c r="A642" t="s">
        <v>466</v>
      </c>
      <c r="B642" t="s">
        <v>60</v>
      </c>
      <c r="C642">
        <v>1</v>
      </c>
      <c r="D642">
        <v>11</v>
      </c>
      <c r="E642" t="s">
        <v>61</v>
      </c>
      <c r="G642" s="16">
        <v>42133</v>
      </c>
      <c r="H642" t="s">
        <v>44</v>
      </c>
      <c r="I642">
        <v>0</v>
      </c>
    </row>
    <row r="643" spans="1:9" x14ac:dyDescent="0.25">
      <c r="A643" t="s">
        <v>466</v>
      </c>
      <c r="B643" t="s">
        <v>60</v>
      </c>
      <c r="C643">
        <v>1</v>
      </c>
      <c r="D643">
        <v>11</v>
      </c>
      <c r="E643" t="s">
        <v>61</v>
      </c>
      <c r="F643" s="1">
        <v>100.8</v>
      </c>
      <c r="G643" s="16">
        <v>42133</v>
      </c>
      <c r="H643" t="s">
        <v>358</v>
      </c>
      <c r="I643">
        <v>1949</v>
      </c>
    </row>
    <row r="644" spans="1:9" x14ac:dyDescent="0.25">
      <c r="A644" t="s">
        <v>466</v>
      </c>
      <c r="B644" t="s">
        <v>60</v>
      </c>
      <c r="C644">
        <v>2</v>
      </c>
      <c r="D644">
        <v>11</v>
      </c>
      <c r="E644" t="s">
        <v>61</v>
      </c>
      <c r="F644" s="1">
        <v>87.5</v>
      </c>
      <c r="G644" s="16">
        <v>42133</v>
      </c>
      <c r="H644" t="s">
        <v>250</v>
      </c>
      <c r="I644">
        <v>1733</v>
      </c>
    </row>
    <row r="645" spans="1:9" x14ac:dyDescent="0.25">
      <c r="A645" t="s">
        <v>466</v>
      </c>
      <c r="B645" t="s">
        <v>60</v>
      </c>
      <c r="C645">
        <v>3</v>
      </c>
      <c r="D645">
        <v>11</v>
      </c>
      <c r="E645" t="s">
        <v>61</v>
      </c>
      <c r="F645" s="1">
        <v>75</v>
      </c>
      <c r="G645" s="16">
        <v>42133</v>
      </c>
      <c r="H645" t="s">
        <v>127</v>
      </c>
      <c r="I645">
        <v>1734</v>
      </c>
    </row>
    <row r="646" spans="1:9" x14ac:dyDescent="0.25">
      <c r="A646" t="s">
        <v>466</v>
      </c>
      <c r="B646" t="s">
        <v>60</v>
      </c>
      <c r="C646">
        <v>4</v>
      </c>
      <c r="D646">
        <v>11</v>
      </c>
      <c r="E646" t="s">
        <v>61</v>
      </c>
      <c r="F646" s="1">
        <v>62.5</v>
      </c>
      <c r="G646" s="16">
        <v>42133</v>
      </c>
      <c r="H646" t="s">
        <v>359</v>
      </c>
      <c r="I646">
        <v>1991</v>
      </c>
    </row>
    <row r="647" spans="1:9" x14ac:dyDescent="0.25">
      <c r="A647" t="s">
        <v>466</v>
      </c>
      <c r="B647" t="s">
        <v>64</v>
      </c>
      <c r="C647">
        <v>1</v>
      </c>
      <c r="D647">
        <v>12</v>
      </c>
      <c r="E647" t="s">
        <v>65</v>
      </c>
      <c r="G647" s="16">
        <v>42133</v>
      </c>
      <c r="H647" t="s">
        <v>44</v>
      </c>
      <c r="I647">
        <v>0</v>
      </c>
    </row>
    <row r="648" spans="1:9" x14ac:dyDescent="0.25">
      <c r="A648" t="s">
        <v>466</v>
      </c>
      <c r="B648" t="s">
        <v>64</v>
      </c>
      <c r="C648">
        <v>3</v>
      </c>
      <c r="D648">
        <v>12</v>
      </c>
      <c r="E648" t="s">
        <v>65</v>
      </c>
      <c r="F648" s="1">
        <v>66.666666666666657</v>
      </c>
      <c r="G648" s="16">
        <v>42133</v>
      </c>
      <c r="H648" t="s">
        <v>335</v>
      </c>
      <c r="I648">
        <v>846</v>
      </c>
    </row>
    <row r="649" spans="1:9" x14ac:dyDescent="0.25">
      <c r="A649" t="s">
        <v>466</v>
      </c>
      <c r="B649" t="s">
        <v>66</v>
      </c>
      <c r="C649">
        <v>1</v>
      </c>
      <c r="D649">
        <v>13</v>
      </c>
      <c r="E649" t="s">
        <v>67</v>
      </c>
      <c r="G649" s="16">
        <v>42133</v>
      </c>
      <c r="H649" t="s">
        <v>44</v>
      </c>
      <c r="I649">
        <v>0</v>
      </c>
    </row>
    <row r="650" spans="1:9" x14ac:dyDescent="0.25">
      <c r="A650" t="s">
        <v>466</v>
      </c>
      <c r="B650" t="s">
        <v>66</v>
      </c>
      <c r="C650">
        <v>2</v>
      </c>
      <c r="D650">
        <v>13</v>
      </c>
      <c r="E650" t="s">
        <v>67</v>
      </c>
      <c r="F650" s="1">
        <v>66.666666666666657</v>
      </c>
      <c r="G650" s="16">
        <v>42133</v>
      </c>
      <c r="H650" t="s">
        <v>333</v>
      </c>
      <c r="I650">
        <v>1494</v>
      </c>
    </row>
    <row r="651" spans="1:9" x14ac:dyDescent="0.25">
      <c r="A651" t="s">
        <v>466</v>
      </c>
      <c r="B651" t="s">
        <v>66</v>
      </c>
      <c r="C651">
        <v>3</v>
      </c>
      <c r="D651">
        <v>13</v>
      </c>
      <c r="E651" t="s">
        <v>67</v>
      </c>
      <c r="F651" s="1">
        <v>33.333333333333329</v>
      </c>
      <c r="G651" s="16">
        <v>42133</v>
      </c>
      <c r="H651" t="s">
        <v>284</v>
      </c>
      <c r="I651">
        <v>1951</v>
      </c>
    </row>
    <row r="652" spans="1:9" x14ac:dyDescent="0.25">
      <c r="A652" t="s">
        <v>466</v>
      </c>
      <c r="B652" t="s">
        <v>70</v>
      </c>
      <c r="C652">
        <v>1</v>
      </c>
      <c r="D652">
        <v>14</v>
      </c>
      <c r="E652" t="s">
        <v>71</v>
      </c>
      <c r="G652" s="16">
        <v>42133</v>
      </c>
      <c r="H652" t="s">
        <v>44</v>
      </c>
      <c r="I652">
        <v>0</v>
      </c>
    </row>
    <row r="653" spans="1:9" x14ac:dyDescent="0.25">
      <c r="A653" t="s">
        <v>466</v>
      </c>
      <c r="B653" t="s">
        <v>72</v>
      </c>
      <c r="C653">
        <v>1</v>
      </c>
      <c r="D653">
        <v>17</v>
      </c>
      <c r="E653" t="s">
        <v>73</v>
      </c>
      <c r="G653" s="16">
        <v>42133</v>
      </c>
      <c r="H653" t="s">
        <v>44</v>
      </c>
      <c r="I653">
        <v>0</v>
      </c>
    </row>
    <row r="654" spans="1:9" x14ac:dyDescent="0.25">
      <c r="A654" t="s">
        <v>466</v>
      </c>
      <c r="B654" t="s">
        <v>72</v>
      </c>
      <c r="C654">
        <v>1</v>
      </c>
      <c r="D654">
        <v>17</v>
      </c>
      <c r="E654" t="s">
        <v>73</v>
      </c>
      <c r="F654" s="1">
        <v>100.1</v>
      </c>
      <c r="G654" s="16">
        <v>42133</v>
      </c>
      <c r="H654" t="s">
        <v>316</v>
      </c>
      <c r="I654">
        <v>1972</v>
      </c>
    </row>
    <row r="655" spans="1:9" x14ac:dyDescent="0.25">
      <c r="A655" t="s">
        <v>466</v>
      </c>
      <c r="B655" t="s">
        <v>74</v>
      </c>
      <c r="C655">
        <v>1</v>
      </c>
      <c r="D655">
        <v>18</v>
      </c>
      <c r="E655" t="s">
        <v>75</v>
      </c>
      <c r="G655" s="16">
        <v>42133</v>
      </c>
      <c r="H655" t="s">
        <v>44</v>
      </c>
      <c r="I655">
        <v>0</v>
      </c>
    </row>
    <row r="656" spans="1:9" x14ac:dyDescent="0.25">
      <c r="A656" t="s">
        <v>466</v>
      </c>
      <c r="B656" t="s">
        <v>74</v>
      </c>
      <c r="C656">
        <v>2</v>
      </c>
      <c r="D656">
        <v>18</v>
      </c>
      <c r="E656" t="s">
        <v>75</v>
      </c>
      <c r="F656" s="1">
        <v>50</v>
      </c>
      <c r="G656" s="16">
        <v>42133</v>
      </c>
      <c r="H656" t="s">
        <v>360</v>
      </c>
      <c r="I656">
        <v>1992</v>
      </c>
    </row>
    <row r="657" spans="1:11" x14ac:dyDescent="0.25">
      <c r="A657" t="s">
        <v>466</v>
      </c>
      <c r="B657" t="s">
        <v>76</v>
      </c>
      <c r="C657">
        <v>1</v>
      </c>
      <c r="D657">
        <v>22</v>
      </c>
      <c r="E657" t="s">
        <v>77</v>
      </c>
      <c r="G657" s="16">
        <v>42133</v>
      </c>
      <c r="H657" t="s">
        <v>44</v>
      </c>
      <c r="I657">
        <v>0</v>
      </c>
      <c r="K657" t="s">
        <v>349</v>
      </c>
    </row>
    <row r="658" spans="1:11" x14ac:dyDescent="0.25">
      <c r="A658" t="s">
        <v>467</v>
      </c>
      <c r="B658" t="s">
        <v>43</v>
      </c>
      <c r="C658">
        <v>1</v>
      </c>
      <c r="D658">
        <v>1</v>
      </c>
      <c r="E658" t="s">
        <v>11</v>
      </c>
      <c r="G658" s="16">
        <v>42133</v>
      </c>
      <c r="H658" t="s">
        <v>44</v>
      </c>
      <c r="I658">
        <v>0</v>
      </c>
    </row>
    <row r="659" spans="1:11" x14ac:dyDescent="0.25">
      <c r="A659" t="s">
        <v>467</v>
      </c>
      <c r="B659" t="s">
        <v>43</v>
      </c>
      <c r="C659">
        <v>1</v>
      </c>
      <c r="D659">
        <v>1</v>
      </c>
      <c r="E659" t="s">
        <v>11</v>
      </c>
      <c r="F659" s="1">
        <v>101.7</v>
      </c>
      <c r="G659" s="16">
        <v>42133</v>
      </c>
      <c r="H659" t="s">
        <v>45</v>
      </c>
      <c r="I659">
        <v>689</v>
      </c>
    </row>
    <row r="660" spans="1:11" x14ac:dyDescent="0.25">
      <c r="A660" t="s">
        <v>467</v>
      </c>
      <c r="B660" t="s">
        <v>43</v>
      </c>
      <c r="C660">
        <v>2</v>
      </c>
      <c r="D660">
        <v>1</v>
      </c>
      <c r="E660" t="s">
        <v>11</v>
      </c>
      <c r="F660" s="1">
        <v>94.117647058823536</v>
      </c>
      <c r="G660" s="16">
        <v>42133</v>
      </c>
      <c r="H660" t="s">
        <v>115</v>
      </c>
      <c r="I660">
        <v>656</v>
      </c>
    </row>
    <row r="661" spans="1:11" x14ac:dyDescent="0.25">
      <c r="A661" t="s">
        <v>467</v>
      </c>
      <c r="B661" t="s">
        <v>43</v>
      </c>
      <c r="C661">
        <v>4</v>
      </c>
      <c r="D661">
        <v>1</v>
      </c>
      <c r="E661" t="s">
        <v>11</v>
      </c>
      <c r="F661" s="1">
        <v>82.35294117647058</v>
      </c>
      <c r="G661" s="16">
        <v>42133</v>
      </c>
      <c r="H661" t="s">
        <v>46</v>
      </c>
      <c r="I661">
        <v>698</v>
      </c>
    </row>
    <row r="662" spans="1:11" x14ac:dyDescent="0.25">
      <c r="A662" t="s">
        <v>467</v>
      </c>
      <c r="B662" t="s">
        <v>43</v>
      </c>
      <c r="C662">
        <v>5</v>
      </c>
      <c r="D662">
        <v>1</v>
      </c>
      <c r="E662" t="s">
        <v>11</v>
      </c>
      <c r="F662" s="1">
        <v>76.470588235294116</v>
      </c>
      <c r="G662" s="16">
        <v>42133</v>
      </c>
      <c r="H662" t="s">
        <v>116</v>
      </c>
      <c r="I662">
        <v>1086</v>
      </c>
    </row>
    <row r="663" spans="1:11" x14ac:dyDescent="0.25">
      <c r="A663" t="s">
        <v>467</v>
      </c>
      <c r="B663" t="s">
        <v>43</v>
      </c>
      <c r="C663">
        <v>6</v>
      </c>
      <c r="D663">
        <v>1</v>
      </c>
      <c r="E663" t="s">
        <v>11</v>
      </c>
      <c r="F663" s="1">
        <v>70.588235294117652</v>
      </c>
      <c r="G663" s="16">
        <v>42133</v>
      </c>
      <c r="H663" t="s">
        <v>122</v>
      </c>
      <c r="I663">
        <v>1990</v>
      </c>
    </row>
    <row r="664" spans="1:11" x14ac:dyDescent="0.25">
      <c r="A664" t="s">
        <v>467</v>
      </c>
      <c r="B664" t="s">
        <v>43</v>
      </c>
      <c r="C664">
        <v>9</v>
      </c>
      <c r="D664">
        <v>1</v>
      </c>
      <c r="E664" t="s">
        <v>11</v>
      </c>
      <c r="F664" s="1">
        <v>52.941176470588232</v>
      </c>
      <c r="G664" s="16">
        <v>42133</v>
      </c>
      <c r="H664" t="s">
        <v>47</v>
      </c>
      <c r="I664">
        <v>1160</v>
      </c>
    </row>
    <row r="665" spans="1:11" x14ac:dyDescent="0.25">
      <c r="A665" t="s">
        <v>467</v>
      </c>
      <c r="B665" t="s">
        <v>43</v>
      </c>
      <c r="C665">
        <v>10</v>
      </c>
      <c r="D665">
        <v>1</v>
      </c>
      <c r="E665" t="s">
        <v>11</v>
      </c>
      <c r="F665" s="1">
        <v>47.058823529411761</v>
      </c>
      <c r="G665" s="16">
        <v>42133</v>
      </c>
      <c r="H665" t="s">
        <v>136</v>
      </c>
      <c r="I665">
        <v>2084</v>
      </c>
    </row>
    <row r="666" spans="1:11" x14ac:dyDescent="0.25">
      <c r="A666" t="s">
        <v>467</v>
      </c>
      <c r="B666" t="s">
        <v>43</v>
      </c>
      <c r="C666">
        <v>16</v>
      </c>
      <c r="D666">
        <v>1</v>
      </c>
      <c r="E666" t="s">
        <v>11</v>
      </c>
      <c r="F666" s="1">
        <v>11.764705882352928</v>
      </c>
      <c r="G666" s="16">
        <v>42133</v>
      </c>
      <c r="H666" t="s">
        <v>345</v>
      </c>
      <c r="I666">
        <v>2108</v>
      </c>
    </row>
    <row r="667" spans="1:11" x14ac:dyDescent="0.25">
      <c r="A667" t="s">
        <v>467</v>
      </c>
      <c r="B667" t="s">
        <v>50</v>
      </c>
      <c r="C667">
        <v>1</v>
      </c>
      <c r="D667">
        <v>2</v>
      </c>
      <c r="E667" t="s">
        <v>10</v>
      </c>
      <c r="G667" s="16">
        <v>42133</v>
      </c>
      <c r="H667" t="s">
        <v>44</v>
      </c>
      <c r="I667">
        <v>0</v>
      </c>
    </row>
    <row r="668" spans="1:11" x14ac:dyDescent="0.25">
      <c r="A668" t="s">
        <v>467</v>
      </c>
      <c r="B668" t="s">
        <v>50</v>
      </c>
      <c r="C668">
        <v>1</v>
      </c>
      <c r="D668">
        <v>2</v>
      </c>
      <c r="E668" t="s">
        <v>10</v>
      </c>
      <c r="F668" s="1">
        <v>100.4</v>
      </c>
      <c r="G668" s="16">
        <v>42133</v>
      </c>
      <c r="H668" t="s">
        <v>48</v>
      </c>
      <c r="I668">
        <v>664</v>
      </c>
    </row>
    <row r="669" spans="1:11" x14ac:dyDescent="0.25">
      <c r="A669" t="s">
        <v>467</v>
      </c>
      <c r="B669" t="s">
        <v>52</v>
      </c>
      <c r="C669">
        <v>1</v>
      </c>
      <c r="D669">
        <v>3</v>
      </c>
      <c r="E669" t="s">
        <v>9</v>
      </c>
      <c r="G669" s="16">
        <v>42133</v>
      </c>
      <c r="H669" t="s">
        <v>44</v>
      </c>
      <c r="I669">
        <v>0</v>
      </c>
    </row>
    <row r="670" spans="1:11" x14ac:dyDescent="0.25">
      <c r="A670" t="s">
        <v>467</v>
      </c>
      <c r="B670" t="s">
        <v>55</v>
      </c>
      <c r="C670">
        <v>1</v>
      </c>
      <c r="D670">
        <v>6</v>
      </c>
      <c r="E670" t="s">
        <v>56</v>
      </c>
      <c r="G670" s="16">
        <v>42133</v>
      </c>
      <c r="H670" t="s">
        <v>44</v>
      </c>
      <c r="I670">
        <v>0</v>
      </c>
    </row>
    <row r="671" spans="1:11" x14ac:dyDescent="0.25">
      <c r="A671" t="s">
        <v>467</v>
      </c>
      <c r="B671" t="s">
        <v>57</v>
      </c>
      <c r="C671">
        <v>1</v>
      </c>
      <c r="D671">
        <v>10</v>
      </c>
      <c r="E671" t="s">
        <v>58</v>
      </c>
      <c r="G671" s="16">
        <v>42133</v>
      </c>
      <c r="H671" t="s">
        <v>44</v>
      </c>
      <c r="I671">
        <v>0</v>
      </c>
    </row>
    <row r="672" spans="1:11" x14ac:dyDescent="0.25">
      <c r="A672" t="s">
        <v>467</v>
      </c>
      <c r="B672" t="s">
        <v>57</v>
      </c>
      <c r="C672">
        <v>1</v>
      </c>
      <c r="D672">
        <v>10</v>
      </c>
      <c r="E672" t="s">
        <v>58</v>
      </c>
      <c r="F672" s="1">
        <v>101.4</v>
      </c>
      <c r="G672" s="16">
        <v>42133</v>
      </c>
      <c r="H672" t="s">
        <v>137</v>
      </c>
      <c r="I672">
        <v>2015</v>
      </c>
    </row>
    <row r="673" spans="1:9" x14ac:dyDescent="0.25">
      <c r="A673" t="s">
        <v>467</v>
      </c>
      <c r="B673" t="s">
        <v>57</v>
      </c>
      <c r="C673">
        <v>6</v>
      </c>
      <c r="D673">
        <v>10</v>
      </c>
      <c r="E673" t="s">
        <v>58</v>
      </c>
      <c r="F673" s="1">
        <v>64.285714285714278</v>
      </c>
      <c r="G673" s="16">
        <v>42133</v>
      </c>
      <c r="H673" t="s">
        <v>63</v>
      </c>
      <c r="I673">
        <v>1814</v>
      </c>
    </row>
    <row r="674" spans="1:9" x14ac:dyDescent="0.25">
      <c r="A674" t="s">
        <v>467</v>
      </c>
      <c r="B674" t="s">
        <v>57</v>
      </c>
      <c r="C674">
        <v>8</v>
      </c>
      <c r="D674">
        <v>10</v>
      </c>
      <c r="E674" t="s">
        <v>58</v>
      </c>
      <c r="F674" s="1">
        <v>50</v>
      </c>
      <c r="G674" s="16">
        <v>42133</v>
      </c>
      <c r="H674" t="s">
        <v>104</v>
      </c>
      <c r="I674">
        <v>1651</v>
      </c>
    </row>
    <row r="675" spans="1:9" x14ac:dyDescent="0.25">
      <c r="A675" t="s">
        <v>467</v>
      </c>
      <c r="B675" t="s">
        <v>57</v>
      </c>
      <c r="C675">
        <v>12</v>
      </c>
      <c r="D675">
        <v>10</v>
      </c>
      <c r="E675" t="s">
        <v>58</v>
      </c>
      <c r="F675" s="1">
        <v>21.428571428571431</v>
      </c>
      <c r="G675" s="16">
        <v>42133</v>
      </c>
      <c r="H675" t="s">
        <v>102</v>
      </c>
      <c r="I675">
        <v>2004</v>
      </c>
    </row>
    <row r="676" spans="1:9" x14ac:dyDescent="0.25">
      <c r="A676" t="s">
        <v>467</v>
      </c>
      <c r="B676" t="s">
        <v>57</v>
      </c>
      <c r="C676">
        <v>13</v>
      </c>
      <c r="D676">
        <v>10</v>
      </c>
      <c r="E676" t="s">
        <v>58</v>
      </c>
      <c r="F676" s="1">
        <v>14.285714285714278</v>
      </c>
      <c r="G676" s="16">
        <v>42133</v>
      </c>
      <c r="H676" t="s">
        <v>307</v>
      </c>
      <c r="I676">
        <v>1518</v>
      </c>
    </row>
    <row r="677" spans="1:9" x14ac:dyDescent="0.25">
      <c r="A677" t="s">
        <v>467</v>
      </c>
      <c r="B677" t="s">
        <v>57</v>
      </c>
      <c r="C677">
        <v>14</v>
      </c>
      <c r="D677">
        <v>10</v>
      </c>
      <c r="E677" t="s">
        <v>58</v>
      </c>
      <c r="F677" s="1">
        <v>7.1428571428571388</v>
      </c>
      <c r="G677" s="16">
        <v>42133</v>
      </c>
      <c r="H677" t="s">
        <v>125</v>
      </c>
      <c r="I677">
        <v>2030</v>
      </c>
    </row>
    <row r="678" spans="1:9" x14ac:dyDescent="0.25">
      <c r="A678" t="s">
        <v>467</v>
      </c>
      <c r="B678" t="s">
        <v>60</v>
      </c>
      <c r="C678">
        <v>1</v>
      </c>
      <c r="D678">
        <v>11</v>
      </c>
      <c r="E678" t="s">
        <v>61</v>
      </c>
      <c r="G678" s="16">
        <v>42133</v>
      </c>
      <c r="H678" t="s">
        <v>44</v>
      </c>
      <c r="I678">
        <v>0</v>
      </c>
    </row>
    <row r="679" spans="1:9" x14ac:dyDescent="0.25">
      <c r="A679" t="s">
        <v>467</v>
      </c>
      <c r="B679" t="s">
        <v>60</v>
      </c>
      <c r="C679">
        <v>2</v>
      </c>
      <c r="D679">
        <v>11</v>
      </c>
      <c r="E679" t="s">
        <v>61</v>
      </c>
      <c r="F679" s="1">
        <v>95.454545454545453</v>
      </c>
      <c r="G679" s="16">
        <v>42133</v>
      </c>
      <c r="H679" t="s">
        <v>141</v>
      </c>
      <c r="I679">
        <v>2035</v>
      </c>
    </row>
    <row r="680" spans="1:9" x14ac:dyDescent="0.25">
      <c r="A680" t="s">
        <v>467</v>
      </c>
      <c r="B680" t="s">
        <v>60</v>
      </c>
      <c r="C680">
        <v>5</v>
      </c>
      <c r="D680">
        <v>11</v>
      </c>
      <c r="E680" t="s">
        <v>61</v>
      </c>
      <c r="F680" s="1">
        <v>81.818181818181813</v>
      </c>
      <c r="G680" s="16">
        <v>42133</v>
      </c>
      <c r="H680" t="s">
        <v>131</v>
      </c>
      <c r="I680">
        <v>2075</v>
      </c>
    </row>
    <row r="681" spans="1:9" x14ac:dyDescent="0.25">
      <c r="A681" t="s">
        <v>467</v>
      </c>
      <c r="B681" t="s">
        <v>60</v>
      </c>
      <c r="C681">
        <v>7</v>
      </c>
      <c r="D681">
        <v>11</v>
      </c>
      <c r="E681" t="s">
        <v>61</v>
      </c>
      <c r="F681" s="1">
        <v>72.72727272727272</v>
      </c>
      <c r="G681" s="16">
        <v>42133</v>
      </c>
      <c r="H681" t="s">
        <v>62</v>
      </c>
      <c r="I681">
        <v>1697</v>
      </c>
    </row>
    <row r="682" spans="1:9" x14ac:dyDescent="0.25">
      <c r="A682" t="s">
        <v>467</v>
      </c>
      <c r="B682" t="s">
        <v>60</v>
      </c>
      <c r="C682">
        <v>8</v>
      </c>
      <c r="D682">
        <v>11</v>
      </c>
      <c r="E682" t="s">
        <v>61</v>
      </c>
      <c r="F682" s="1">
        <v>68.181818181818187</v>
      </c>
      <c r="G682" s="16">
        <v>42133</v>
      </c>
      <c r="H682" t="s">
        <v>129</v>
      </c>
      <c r="I682">
        <v>2027</v>
      </c>
    </row>
    <row r="683" spans="1:9" x14ac:dyDescent="0.25">
      <c r="A683" t="s">
        <v>467</v>
      </c>
      <c r="B683" t="s">
        <v>60</v>
      </c>
      <c r="C683">
        <v>9</v>
      </c>
      <c r="D683">
        <v>11</v>
      </c>
      <c r="E683" t="s">
        <v>61</v>
      </c>
      <c r="F683" s="1">
        <v>63.636363636363633</v>
      </c>
      <c r="G683" s="16">
        <v>42133</v>
      </c>
      <c r="H683" t="s">
        <v>184</v>
      </c>
      <c r="I683">
        <v>1925</v>
      </c>
    </row>
    <row r="684" spans="1:9" x14ac:dyDescent="0.25">
      <c r="A684" t="s">
        <v>467</v>
      </c>
      <c r="B684" t="s">
        <v>60</v>
      </c>
      <c r="C684">
        <v>10</v>
      </c>
      <c r="D684">
        <v>11</v>
      </c>
      <c r="E684" t="s">
        <v>61</v>
      </c>
      <c r="F684" s="1">
        <v>59.090909090909086</v>
      </c>
      <c r="G684" s="16">
        <v>42133</v>
      </c>
      <c r="H684" t="s">
        <v>241</v>
      </c>
      <c r="I684">
        <v>1133</v>
      </c>
    </row>
    <row r="685" spans="1:9" x14ac:dyDescent="0.25">
      <c r="A685" t="s">
        <v>467</v>
      </c>
      <c r="B685" t="s">
        <v>60</v>
      </c>
      <c r="C685">
        <v>19</v>
      </c>
      <c r="D685">
        <v>11</v>
      </c>
      <c r="E685" t="s">
        <v>61</v>
      </c>
      <c r="F685" s="1">
        <v>18.181818181818173</v>
      </c>
      <c r="G685" s="16">
        <v>42133</v>
      </c>
      <c r="H685" t="s">
        <v>346</v>
      </c>
      <c r="I685">
        <v>2029</v>
      </c>
    </row>
    <row r="686" spans="1:9" x14ac:dyDescent="0.25">
      <c r="A686" t="s">
        <v>467</v>
      </c>
      <c r="B686" t="s">
        <v>60</v>
      </c>
      <c r="C686">
        <v>21</v>
      </c>
      <c r="D686">
        <v>11</v>
      </c>
      <c r="E686" t="s">
        <v>61</v>
      </c>
      <c r="F686" s="1">
        <v>9.0909090909090793</v>
      </c>
      <c r="G686" s="16">
        <v>42133</v>
      </c>
      <c r="H686" t="s">
        <v>144</v>
      </c>
      <c r="I686">
        <v>2076</v>
      </c>
    </row>
    <row r="687" spans="1:9" x14ac:dyDescent="0.25">
      <c r="A687" t="s">
        <v>467</v>
      </c>
      <c r="B687" t="s">
        <v>64</v>
      </c>
      <c r="C687">
        <v>1</v>
      </c>
      <c r="D687">
        <v>12</v>
      </c>
      <c r="E687" t="s">
        <v>65</v>
      </c>
      <c r="G687" s="16">
        <v>42133</v>
      </c>
      <c r="H687" t="s">
        <v>44</v>
      </c>
      <c r="I687">
        <v>0</v>
      </c>
    </row>
    <row r="688" spans="1:9" x14ac:dyDescent="0.25">
      <c r="A688" t="s">
        <v>467</v>
      </c>
      <c r="B688" t="s">
        <v>64</v>
      </c>
      <c r="C688">
        <v>2</v>
      </c>
      <c r="D688">
        <v>12</v>
      </c>
      <c r="E688" t="s">
        <v>65</v>
      </c>
      <c r="F688" s="1">
        <v>75</v>
      </c>
      <c r="G688" s="16">
        <v>42133</v>
      </c>
      <c r="H688" t="s">
        <v>185</v>
      </c>
      <c r="I688">
        <v>1926</v>
      </c>
    </row>
    <row r="689" spans="1:11" x14ac:dyDescent="0.25">
      <c r="A689" t="s">
        <v>467</v>
      </c>
      <c r="B689" t="s">
        <v>64</v>
      </c>
      <c r="C689">
        <v>3</v>
      </c>
      <c r="D689">
        <v>12</v>
      </c>
      <c r="E689" t="s">
        <v>65</v>
      </c>
      <c r="F689" s="1">
        <v>50</v>
      </c>
      <c r="G689" s="16">
        <v>42133</v>
      </c>
      <c r="H689" t="s">
        <v>186</v>
      </c>
      <c r="I689">
        <v>2001</v>
      </c>
    </row>
    <row r="690" spans="1:11" x14ac:dyDescent="0.25">
      <c r="A690" t="s">
        <v>467</v>
      </c>
      <c r="B690" t="s">
        <v>66</v>
      </c>
      <c r="C690">
        <v>1</v>
      </c>
      <c r="D690">
        <v>13</v>
      </c>
      <c r="E690" t="s">
        <v>67</v>
      </c>
      <c r="G690" s="16">
        <v>42133</v>
      </c>
      <c r="H690" t="s">
        <v>44</v>
      </c>
      <c r="I690">
        <v>0</v>
      </c>
    </row>
    <row r="691" spans="1:11" x14ac:dyDescent="0.25">
      <c r="A691" t="s">
        <v>467</v>
      </c>
      <c r="B691" t="s">
        <v>66</v>
      </c>
      <c r="C691">
        <v>3</v>
      </c>
      <c r="D691">
        <v>13</v>
      </c>
      <c r="E691" t="s">
        <v>67</v>
      </c>
      <c r="F691" s="1">
        <v>66.666666666666657</v>
      </c>
      <c r="G691" s="16">
        <v>42133</v>
      </c>
      <c r="H691" t="s">
        <v>111</v>
      </c>
      <c r="I691">
        <v>2026</v>
      </c>
    </row>
    <row r="692" spans="1:11" x14ac:dyDescent="0.25">
      <c r="A692" t="s">
        <v>467</v>
      </c>
      <c r="B692" t="s">
        <v>70</v>
      </c>
      <c r="C692">
        <v>1</v>
      </c>
      <c r="D692">
        <v>14</v>
      </c>
      <c r="E692" t="s">
        <v>71</v>
      </c>
      <c r="G692" s="16">
        <v>42133</v>
      </c>
      <c r="H692" t="s">
        <v>44</v>
      </c>
      <c r="I692">
        <v>0</v>
      </c>
    </row>
    <row r="693" spans="1:11" x14ac:dyDescent="0.25">
      <c r="A693" t="s">
        <v>467</v>
      </c>
      <c r="B693" t="s">
        <v>70</v>
      </c>
      <c r="C693">
        <v>1</v>
      </c>
      <c r="D693">
        <v>14</v>
      </c>
      <c r="E693" t="s">
        <v>71</v>
      </c>
      <c r="F693" s="1">
        <v>100.2</v>
      </c>
      <c r="G693" s="16">
        <v>42133</v>
      </c>
      <c r="H693" t="s">
        <v>54</v>
      </c>
      <c r="I693">
        <v>4</v>
      </c>
    </row>
    <row r="694" spans="1:11" x14ac:dyDescent="0.25">
      <c r="A694" t="s">
        <v>467</v>
      </c>
      <c r="B694" t="s">
        <v>72</v>
      </c>
      <c r="C694">
        <v>1</v>
      </c>
      <c r="D694">
        <v>17</v>
      </c>
      <c r="E694" t="s">
        <v>73</v>
      </c>
      <c r="G694" s="16">
        <v>42133</v>
      </c>
      <c r="H694" t="s">
        <v>44</v>
      </c>
      <c r="I694">
        <v>0</v>
      </c>
    </row>
    <row r="695" spans="1:11" x14ac:dyDescent="0.25">
      <c r="A695" t="s">
        <v>467</v>
      </c>
      <c r="B695" t="s">
        <v>72</v>
      </c>
      <c r="C695">
        <v>2</v>
      </c>
      <c r="D695">
        <v>17</v>
      </c>
      <c r="E695" t="s">
        <v>73</v>
      </c>
      <c r="F695" s="1">
        <v>66.666666666666657</v>
      </c>
      <c r="G695" s="16">
        <v>42133</v>
      </c>
      <c r="H695" t="s">
        <v>146</v>
      </c>
      <c r="I695">
        <v>2039</v>
      </c>
    </row>
    <row r="696" spans="1:11" x14ac:dyDescent="0.25">
      <c r="A696" t="s">
        <v>467</v>
      </c>
      <c r="B696" t="s">
        <v>72</v>
      </c>
      <c r="C696">
        <v>3</v>
      </c>
      <c r="D696">
        <v>17</v>
      </c>
      <c r="E696" t="s">
        <v>73</v>
      </c>
      <c r="F696" s="1">
        <v>33.333333333333329</v>
      </c>
      <c r="G696" s="16">
        <v>42133</v>
      </c>
      <c r="H696" t="s">
        <v>245</v>
      </c>
      <c r="I696">
        <v>1989</v>
      </c>
    </row>
    <row r="697" spans="1:11" x14ac:dyDescent="0.25">
      <c r="A697" t="s">
        <v>467</v>
      </c>
      <c r="B697" t="s">
        <v>74</v>
      </c>
      <c r="C697">
        <v>1</v>
      </c>
      <c r="D697">
        <v>18</v>
      </c>
      <c r="E697" t="s">
        <v>75</v>
      </c>
      <c r="G697" s="16">
        <v>42133</v>
      </c>
      <c r="H697" t="s">
        <v>44</v>
      </c>
      <c r="I697">
        <v>0</v>
      </c>
    </row>
    <row r="698" spans="1:11" x14ac:dyDescent="0.25">
      <c r="A698" t="s">
        <v>467</v>
      </c>
      <c r="B698" t="s">
        <v>76</v>
      </c>
      <c r="C698">
        <v>1</v>
      </c>
      <c r="D698">
        <v>22</v>
      </c>
      <c r="E698" t="s">
        <v>77</v>
      </c>
      <c r="G698" s="16">
        <v>42133</v>
      </c>
      <c r="H698" t="s">
        <v>44</v>
      </c>
      <c r="I698">
        <v>0</v>
      </c>
      <c r="K698" t="s">
        <v>347</v>
      </c>
    </row>
    <row r="699" spans="1:11" x14ac:dyDescent="0.25">
      <c r="A699" t="s">
        <v>468</v>
      </c>
      <c r="B699" t="s">
        <v>43</v>
      </c>
      <c r="C699">
        <v>1</v>
      </c>
      <c r="D699">
        <v>1</v>
      </c>
      <c r="E699" t="s">
        <v>11</v>
      </c>
      <c r="G699" s="16">
        <v>42140</v>
      </c>
      <c r="H699" t="s">
        <v>44</v>
      </c>
      <c r="I699">
        <v>0</v>
      </c>
    </row>
    <row r="700" spans="1:11" x14ac:dyDescent="0.25">
      <c r="A700" t="s">
        <v>468</v>
      </c>
      <c r="B700" t="s">
        <v>43</v>
      </c>
      <c r="C700">
        <v>1</v>
      </c>
      <c r="D700">
        <v>1</v>
      </c>
      <c r="E700" t="s">
        <v>11</v>
      </c>
      <c r="F700" s="1">
        <v>101</v>
      </c>
      <c r="G700" s="16">
        <v>42140</v>
      </c>
      <c r="H700" t="s">
        <v>365</v>
      </c>
      <c r="I700">
        <v>2003</v>
      </c>
    </row>
    <row r="701" spans="1:11" x14ac:dyDescent="0.25">
      <c r="A701" t="s">
        <v>468</v>
      </c>
      <c r="B701" t="s">
        <v>43</v>
      </c>
      <c r="C701">
        <v>2</v>
      </c>
      <c r="D701">
        <v>1</v>
      </c>
      <c r="E701" t="s">
        <v>11</v>
      </c>
      <c r="F701" s="1">
        <v>90</v>
      </c>
      <c r="G701" s="16">
        <v>42140</v>
      </c>
      <c r="H701" t="s">
        <v>153</v>
      </c>
      <c r="I701">
        <v>2047</v>
      </c>
    </row>
    <row r="702" spans="1:11" x14ac:dyDescent="0.25">
      <c r="A702" t="s">
        <v>468</v>
      </c>
      <c r="B702" t="s">
        <v>43</v>
      </c>
      <c r="C702">
        <v>3</v>
      </c>
      <c r="D702">
        <v>1</v>
      </c>
      <c r="E702" t="s">
        <v>11</v>
      </c>
      <c r="F702" s="1">
        <v>80</v>
      </c>
      <c r="G702" s="16">
        <v>42140</v>
      </c>
      <c r="H702" t="s">
        <v>366</v>
      </c>
      <c r="I702">
        <v>2107</v>
      </c>
    </row>
    <row r="703" spans="1:11" x14ac:dyDescent="0.25">
      <c r="A703" t="s">
        <v>468</v>
      </c>
      <c r="B703" t="s">
        <v>43</v>
      </c>
      <c r="C703">
        <v>5</v>
      </c>
      <c r="D703">
        <v>1</v>
      </c>
      <c r="E703" t="s">
        <v>11</v>
      </c>
      <c r="F703" s="1">
        <v>60</v>
      </c>
      <c r="G703" s="16">
        <v>42140</v>
      </c>
      <c r="H703" t="s">
        <v>367</v>
      </c>
      <c r="I703">
        <v>901</v>
      </c>
    </row>
    <row r="704" spans="1:11" x14ac:dyDescent="0.25">
      <c r="A704" t="s">
        <v>468</v>
      </c>
      <c r="B704" t="s">
        <v>43</v>
      </c>
      <c r="C704">
        <v>6</v>
      </c>
      <c r="D704">
        <v>1</v>
      </c>
      <c r="E704" t="s">
        <v>11</v>
      </c>
      <c r="F704" s="1">
        <v>50</v>
      </c>
      <c r="G704" s="16">
        <v>42140</v>
      </c>
      <c r="H704" t="s">
        <v>368</v>
      </c>
      <c r="I704">
        <v>902</v>
      </c>
    </row>
    <row r="705" spans="1:9" x14ac:dyDescent="0.25">
      <c r="A705" t="s">
        <v>468</v>
      </c>
      <c r="B705" t="s">
        <v>43</v>
      </c>
      <c r="C705">
        <v>6</v>
      </c>
      <c r="D705">
        <v>1</v>
      </c>
      <c r="E705" t="s">
        <v>11</v>
      </c>
      <c r="F705" s="1">
        <v>50</v>
      </c>
      <c r="G705" s="16">
        <v>42140</v>
      </c>
      <c r="H705" t="s">
        <v>369</v>
      </c>
      <c r="I705">
        <v>1526</v>
      </c>
    </row>
    <row r="706" spans="1:9" x14ac:dyDescent="0.25">
      <c r="A706" t="s">
        <v>468</v>
      </c>
      <c r="B706" t="s">
        <v>43</v>
      </c>
      <c r="C706">
        <v>8</v>
      </c>
      <c r="D706">
        <v>1</v>
      </c>
      <c r="E706" t="s">
        <v>11</v>
      </c>
      <c r="F706" s="1">
        <v>30</v>
      </c>
      <c r="G706" s="16">
        <v>42140</v>
      </c>
      <c r="H706" t="s">
        <v>370</v>
      </c>
      <c r="I706">
        <v>2104</v>
      </c>
    </row>
    <row r="707" spans="1:9" x14ac:dyDescent="0.25">
      <c r="A707" t="s">
        <v>468</v>
      </c>
      <c r="B707" t="s">
        <v>50</v>
      </c>
      <c r="C707">
        <v>1</v>
      </c>
      <c r="D707">
        <v>2</v>
      </c>
      <c r="E707" t="s">
        <v>10</v>
      </c>
      <c r="G707" s="16">
        <v>42140</v>
      </c>
      <c r="H707" t="s">
        <v>44</v>
      </c>
      <c r="I707">
        <v>0</v>
      </c>
    </row>
    <row r="708" spans="1:9" x14ac:dyDescent="0.25">
      <c r="A708" t="s">
        <v>468</v>
      </c>
      <c r="B708" t="s">
        <v>50</v>
      </c>
      <c r="C708">
        <v>1</v>
      </c>
      <c r="D708">
        <v>2</v>
      </c>
      <c r="E708" t="s">
        <v>10</v>
      </c>
      <c r="F708" s="1">
        <v>100.4</v>
      </c>
      <c r="G708" s="16">
        <v>42140</v>
      </c>
      <c r="H708" t="s">
        <v>434</v>
      </c>
      <c r="I708">
        <v>810</v>
      </c>
    </row>
    <row r="709" spans="1:9" x14ac:dyDescent="0.25">
      <c r="A709" t="s">
        <v>468</v>
      </c>
      <c r="B709" t="s">
        <v>50</v>
      </c>
      <c r="C709">
        <v>2</v>
      </c>
      <c r="D709">
        <v>2</v>
      </c>
      <c r="E709" t="s">
        <v>10</v>
      </c>
      <c r="F709" s="1">
        <v>75</v>
      </c>
      <c r="G709" s="16">
        <v>42140</v>
      </c>
      <c r="H709" t="s">
        <v>371</v>
      </c>
      <c r="I709">
        <v>995</v>
      </c>
    </row>
    <row r="710" spans="1:9" x14ac:dyDescent="0.25">
      <c r="A710" t="s">
        <v>468</v>
      </c>
      <c r="B710" t="s">
        <v>50</v>
      </c>
      <c r="C710">
        <v>4</v>
      </c>
      <c r="D710">
        <v>2</v>
      </c>
      <c r="E710" t="s">
        <v>10</v>
      </c>
      <c r="F710" s="1">
        <v>25</v>
      </c>
      <c r="G710" s="16">
        <v>42140</v>
      </c>
      <c r="H710" t="s">
        <v>372</v>
      </c>
      <c r="I710">
        <v>2099</v>
      </c>
    </row>
    <row r="711" spans="1:9" x14ac:dyDescent="0.25">
      <c r="A711" t="s">
        <v>468</v>
      </c>
      <c r="B711" t="s">
        <v>52</v>
      </c>
      <c r="C711">
        <v>1</v>
      </c>
      <c r="D711">
        <v>3</v>
      </c>
      <c r="E711" t="s">
        <v>9</v>
      </c>
      <c r="G711" s="16">
        <v>42140</v>
      </c>
      <c r="H711" t="s">
        <v>44</v>
      </c>
      <c r="I711">
        <v>0</v>
      </c>
    </row>
    <row r="712" spans="1:9" x14ac:dyDescent="0.25">
      <c r="A712" t="s">
        <v>468</v>
      </c>
      <c r="B712" t="s">
        <v>52</v>
      </c>
      <c r="C712">
        <v>1</v>
      </c>
      <c r="D712">
        <v>3</v>
      </c>
      <c r="E712" t="s">
        <v>9</v>
      </c>
      <c r="F712" s="1">
        <v>100.5</v>
      </c>
      <c r="G712" s="16">
        <v>42140</v>
      </c>
      <c r="H712" t="s">
        <v>54</v>
      </c>
      <c r="I712">
        <v>4</v>
      </c>
    </row>
    <row r="713" spans="1:9" x14ac:dyDescent="0.25">
      <c r="A713" t="s">
        <v>468</v>
      </c>
      <c r="B713" t="s">
        <v>52</v>
      </c>
      <c r="C713">
        <v>2</v>
      </c>
      <c r="D713">
        <v>3</v>
      </c>
      <c r="E713" t="s">
        <v>9</v>
      </c>
      <c r="F713" s="1">
        <v>80</v>
      </c>
      <c r="G713" s="16">
        <v>42140</v>
      </c>
      <c r="H713" t="s">
        <v>373</v>
      </c>
      <c r="I713">
        <v>2081</v>
      </c>
    </row>
    <row r="714" spans="1:9" x14ac:dyDescent="0.25">
      <c r="A714" t="s">
        <v>468</v>
      </c>
      <c r="B714" t="s">
        <v>55</v>
      </c>
      <c r="C714">
        <v>1</v>
      </c>
      <c r="D714">
        <v>6</v>
      </c>
      <c r="E714" t="s">
        <v>56</v>
      </c>
      <c r="G714" s="16">
        <v>42140</v>
      </c>
      <c r="H714" t="s">
        <v>44</v>
      </c>
      <c r="I714">
        <v>0</v>
      </c>
    </row>
    <row r="715" spans="1:9" x14ac:dyDescent="0.25">
      <c r="A715" t="s">
        <v>468</v>
      </c>
      <c r="B715" t="s">
        <v>57</v>
      </c>
      <c r="C715">
        <v>1</v>
      </c>
      <c r="D715">
        <v>10</v>
      </c>
      <c r="E715" t="s">
        <v>58</v>
      </c>
      <c r="G715" s="16">
        <v>42140</v>
      </c>
      <c r="H715" t="s">
        <v>44</v>
      </c>
      <c r="I715">
        <v>0</v>
      </c>
    </row>
    <row r="716" spans="1:9" x14ac:dyDescent="0.25">
      <c r="A716" t="s">
        <v>468</v>
      </c>
      <c r="B716" t="s">
        <v>60</v>
      </c>
      <c r="C716">
        <v>1</v>
      </c>
      <c r="D716">
        <v>11</v>
      </c>
      <c r="E716" t="s">
        <v>61</v>
      </c>
      <c r="G716" s="16">
        <v>42140</v>
      </c>
      <c r="H716" t="s">
        <v>44</v>
      </c>
      <c r="I716">
        <v>0</v>
      </c>
    </row>
    <row r="717" spans="1:9" x14ac:dyDescent="0.25">
      <c r="A717" t="s">
        <v>468</v>
      </c>
      <c r="B717" t="s">
        <v>60</v>
      </c>
      <c r="C717">
        <v>3</v>
      </c>
      <c r="D717">
        <v>11</v>
      </c>
      <c r="E717" t="s">
        <v>61</v>
      </c>
      <c r="F717" s="1">
        <v>90</v>
      </c>
      <c r="G717" s="16">
        <v>42140</v>
      </c>
      <c r="H717" t="s">
        <v>241</v>
      </c>
      <c r="I717">
        <v>1133</v>
      </c>
    </row>
    <row r="718" spans="1:9" x14ac:dyDescent="0.25">
      <c r="A718" t="s">
        <v>468</v>
      </c>
      <c r="B718" t="s">
        <v>60</v>
      </c>
      <c r="C718">
        <v>9</v>
      </c>
      <c r="D718">
        <v>11</v>
      </c>
      <c r="E718" t="s">
        <v>61</v>
      </c>
      <c r="F718" s="1">
        <v>60</v>
      </c>
      <c r="G718" s="16">
        <v>42140</v>
      </c>
      <c r="H718" t="s">
        <v>374</v>
      </c>
      <c r="I718">
        <v>2106</v>
      </c>
    </row>
    <row r="719" spans="1:9" x14ac:dyDescent="0.25">
      <c r="A719" t="s">
        <v>468</v>
      </c>
      <c r="B719" t="s">
        <v>64</v>
      </c>
      <c r="C719">
        <v>1</v>
      </c>
      <c r="D719">
        <v>12</v>
      </c>
      <c r="E719" t="s">
        <v>65</v>
      </c>
      <c r="G719" s="16">
        <v>42140</v>
      </c>
      <c r="H719" t="s">
        <v>44</v>
      </c>
      <c r="I719">
        <v>0</v>
      </c>
    </row>
    <row r="720" spans="1:9" x14ac:dyDescent="0.25">
      <c r="A720" t="s">
        <v>468</v>
      </c>
      <c r="B720" t="s">
        <v>66</v>
      </c>
      <c r="C720">
        <v>1</v>
      </c>
      <c r="D720">
        <v>13</v>
      </c>
      <c r="E720" t="s">
        <v>67</v>
      </c>
      <c r="G720" s="16">
        <v>42140</v>
      </c>
      <c r="H720" t="s">
        <v>44</v>
      </c>
      <c r="I720">
        <v>0</v>
      </c>
    </row>
    <row r="721" spans="1:11" x14ac:dyDescent="0.25">
      <c r="A721" t="s">
        <v>468</v>
      </c>
      <c r="B721" t="s">
        <v>66</v>
      </c>
      <c r="C721">
        <v>2</v>
      </c>
      <c r="D721">
        <v>13</v>
      </c>
      <c r="E721" t="s">
        <v>67</v>
      </c>
      <c r="F721" s="1">
        <v>50</v>
      </c>
      <c r="G721" s="16">
        <v>42140</v>
      </c>
      <c r="H721" t="s">
        <v>359</v>
      </c>
      <c r="I721">
        <v>1991</v>
      </c>
    </row>
    <row r="722" spans="1:11" x14ac:dyDescent="0.25">
      <c r="A722" t="s">
        <v>468</v>
      </c>
      <c r="B722" t="s">
        <v>70</v>
      </c>
      <c r="C722">
        <v>1</v>
      </c>
      <c r="D722">
        <v>14</v>
      </c>
      <c r="E722" t="s">
        <v>71</v>
      </c>
      <c r="G722" s="16">
        <v>42140</v>
      </c>
      <c r="H722" t="s">
        <v>44</v>
      </c>
      <c r="I722">
        <v>0</v>
      </c>
    </row>
    <row r="723" spans="1:11" x14ac:dyDescent="0.25">
      <c r="A723" t="s">
        <v>468</v>
      </c>
      <c r="B723" t="s">
        <v>72</v>
      </c>
      <c r="C723">
        <v>1</v>
      </c>
      <c r="D723">
        <v>17</v>
      </c>
      <c r="E723" t="s">
        <v>73</v>
      </c>
      <c r="G723" s="16">
        <v>42140</v>
      </c>
      <c r="H723" t="s">
        <v>44</v>
      </c>
      <c r="I723">
        <v>0</v>
      </c>
    </row>
    <row r="724" spans="1:11" x14ac:dyDescent="0.25">
      <c r="A724" t="s">
        <v>468</v>
      </c>
      <c r="B724" t="s">
        <v>74</v>
      </c>
      <c r="C724">
        <v>1</v>
      </c>
      <c r="D724">
        <v>18</v>
      </c>
      <c r="E724" t="s">
        <v>75</v>
      </c>
      <c r="G724" s="16">
        <v>42140</v>
      </c>
      <c r="H724" t="s">
        <v>44</v>
      </c>
      <c r="I724">
        <v>0</v>
      </c>
    </row>
    <row r="725" spans="1:11" x14ac:dyDescent="0.25">
      <c r="A725" t="s">
        <v>468</v>
      </c>
      <c r="B725" t="s">
        <v>74</v>
      </c>
      <c r="C725">
        <v>2</v>
      </c>
      <c r="D725">
        <v>18</v>
      </c>
      <c r="E725" t="s">
        <v>75</v>
      </c>
      <c r="F725" s="1">
        <v>50</v>
      </c>
      <c r="G725" s="16">
        <v>42140</v>
      </c>
      <c r="H725" t="s">
        <v>360</v>
      </c>
      <c r="I725">
        <v>1992</v>
      </c>
    </row>
    <row r="726" spans="1:11" x14ac:dyDescent="0.25">
      <c r="A726" t="s">
        <v>468</v>
      </c>
      <c r="B726" t="s">
        <v>76</v>
      </c>
      <c r="C726">
        <v>1</v>
      </c>
      <c r="D726">
        <v>22</v>
      </c>
      <c r="E726" t="s">
        <v>77</v>
      </c>
      <c r="G726" s="16">
        <v>42140</v>
      </c>
      <c r="H726" t="s">
        <v>44</v>
      </c>
      <c r="I726">
        <v>0</v>
      </c>
      <c r="K726" t="s">
        <v>376</v>
      </c>
    </row>
    <row r="727" spans="1:11" x14ac:dyDescent="0.25">
      <c r="A727" t="s">
        <v>469</v>
      </c>
      <c r="B727" t="s">
        <v>43</v>
      </c>
      <c r="C727">
        <v>1</v>
      </c>
      <c r="D727">
        <v>1</v>
      </c>
      <c r="E727" t="s">
        <v>11</v>
      </c>
      <c r="G727" s="16">
        <v>42141</v>
      </c>
      <c r="H727" t="s">
        <v>44</v>
      </c>
      <c r="I727">
        <v>0</v>
      </c>
    </row>
    <row r="728" spans="1:11" x14ac:dyDescent="0.25">
      <c r="A728" t="s">
        <v>469</v>
      </c>
      <c r="B728" t="s">
        <v>43</v>
      </c>
      <c r="C728">
        <v>2</v>
      </c>
      <c r="D728">
        <v>1</v>
      </c>
      <c r="E728" t="s">
        <v>11</v>
      </c>
      <c r="F728" s="1">
        <v>92.307692307692307</v>
      </c>
      <c r="G728" s="16">
        <v>42141</v>
      </c>
      <c r="H728" t="s">
        <v>152</v>
      </c>
      <c r="I728">
        <v>951</v>
      </c>
    </row>
    <row r="729" spans="1:11" x14ac:dyDescent="0.25">
      <c r="A729" t="s">
        <v>469</v>
      </c>
      <c r="B729" t="s">
        <v>43</v>
      </c>
      <c r="C729">
        <v>4</v>
      </c>
      <c r="D729">
        <v>1</v>
      </c>
      <c r="E729" t="s">
        <v>11</v>
      </c>
      <c r="F729" s="1">
        <v>76.92307692307692</v>
      </c>
      <c r="G729" s="16">
        <v>42141</v>
      </c>
      <c r="H729" t="s">
        <v>392</v>
      </c>
      <c r="I729">
        <v>952</v>
      </c>
    </row>
    <row r="730" spans="1:11" x14ac:dyDescent="0.25">
      <c r="A730" t="s">
        <v>469</v>
      </c>
      <c r="B730" t="s">
        <v>43</v>
      </c>
      <c r="C730">
        <v>7</v>
      </c>
      <c r="D730">
        <v>1</v>
      </c>
      <c r="E730" t="s">
        <v>11</v>
      </c>
      <c r="F730" s="1">
        <v>53.846153846153847</v>
      </c>
      <c r="G730" s="16">
        <v>42141</v>
      </c>
      <c r="H730" t="s">
        <v>393</v>
      </c>
      <c r="I730">
        <v>1329</v>
      </c>
    </row>
    <row r="731" spans="1:11" x14ac:dyDescent="0.25">
      <c r="A731" t="s">
        <v>469</v>
      </c>
      <c r="B731" t="s">
        <v>43</v>
      </c>
      <c r="C731">
        <v>8</v>
      </c>
      <c r="D731">
        <v>1</v>
      </c>
      <c r="E731" t="s">
        <v>11</v>
      </c>
      <c r="F731" s="1">
        <v>46.153846153846153</v>
      </c>
      <c r="G731" s="16">
        <v>42141</v>
      </c>
      <c r="H731" t="s">
        <v>483</v>
      </c>
      <c r="I731">
        <v>2117</v>
      </c>
    </row>
    <row r="732" spans="1:11" x14ac:dyDescent="0.25">
      <c r="A732" t="s">
        <v>469</v>
      </c>
      <c r="B732" t="s">
        <v>43</v>
      </c>
      <c r="C732">
        <v>9</v>
      </c>
      <c r="D732">
        <v>1</v>
      </c>
      <c r="E732" t="s">
        <v>11</v>
      </c>
      <c r="F732" s="1">
        <v>38.46153846153846</v>
      </c>
      <c r="G732" s="16">
        <v>42141</v>
      </c>
      <c r="H732" t="s">
        <v>195</v>
      </c>
      <c r="I732">
        <v>1742</v>
      </c>
    </row>
    <row r="733" spans="1:11" x14ac:dyDescent="0.25">
      <c r="A733" t="s">
        <v>469</v>
      </c>
      <c r="B733" t="s">
        <v>43</v>
      </c>
      <c r="C733">
        <v>10</v>
      </c>
      <c r="D733">
        <v>1</v>
      </c>
      <c r="E733" t="s">
        <v>11</v>
      </c>
      <c r="F733" s="1">
        <v>30.769230769230774</v>
      </c>
      <c r="G733" s="16">
        <v>42141</v>
      </c>
      <c r="H733" t="s">
        <v>319</v>
      </c>
      <c r="I733">
        <v>1286</v>
      </c>
    </row>
    <row r="734" spans="1:11" x14ac:dyDescent="0.25">
      <c r="A734" t="s">
        <v>469</v>
      </c>
      <c r="B734" t="s">
        <v>43</v>
      </c>
      <c r="C734">
        <v>11</v>
      </c>
      <c r="D734">
        <v>1</v>
      </c>
      <c r="E734" t="s">
        <v>11</v>
      </c>
      <c r="F734" s="1">
        <v>23.07692307692308</v>
      </c>
      <c r="G734" s="16">
        <v>42141</v>
      </c>
      <c r="H734" t="s">
        <v>394</v>
      </c>
      <c r="I734">
        <v>2102</v>
      </c>
    </row>
    <row r="735" spans="1:11" x14ac:dyDescent="0.25">
      <c r="A735" t="s">
        <v>469</v>
      </c>
      <c r="B735" t="s">
        <v>50</v>
      </c>
      <c r="C735">
        <v>1</v>
      </c>
      <c r="D735">
        <v>2</v>
      </c>
      <c r="E735" t="s">
        <v>10</v>
      </c>
      <c r="G735" s="16">
        <v>42141</v>
      </c>
      <c r="H735" t="s">
        <v>44</v>
      </c>
      <c r="I735">
        <v>0</v>
      </c>
    </row>
    <row r="736" spans="1:11" x14ac:dyDescent="0.25">
      <c r="A736" t="s">
        <v>469</v>
      </c>
      <c r="B736" t="s">
        <v>50</v>
      </c>
      <c r="C736">
        <v>1</v>
      </c>
      <c r="D736">
        <v>2</v>
      </c>
      <c r="E736" t="s">
        <v>10</v>
      </c>
      <c r="F736" s="1">
        <v>100.4</v>
      </c>
      <c r="G736" s="16">
        <v>42141</v>
      </c>
      <c r="H736" t="s">
        <v>301</v>
      </c>
      <c r="I736">
        <v>456</v>
      </c>
    </row>
    <row r="737" spans="1:9" x14ac:dyDescent="0.25">
      <c r="A737" t="s">
        <v>469</v>
      </c>
      <c r="B737" t="s">
        <v>50</v>
      </c>
      <c r="C737">
        <v>2</v>
      </c>
      <c r="D737">
        <v>2</v>
      </c>
      <c r="E737" t="s">
        <v>10</v>
      </c>
      <c r="F737" s="1">
        <v>75</v>
      </c>
      <c r="G737" s="16">
        <v>42141</v>
      </c>
      <c r="H737" t="s">
        <v>162</v>
      </c>
      <c r="I737">
        <v>1352</v>
      </c>
    </row>
    <row r="738" spans="1:9" x14ac:dyDescent="0.25">
      <c r="A738" t="s">
        <v>469</v>
      </c>
      <c r="B738" t="s">
        <v>50</v>
      </c>
      <c r="C738">
        <v>2</v>
      </c>
      <c r="D738">
        <v>2</v>
      </c>
      <c r="E738" t="s">
        <v>10</v>
      </c>
      <c r="F738" s="1">
        <v>75</v>
      </c>
      <c r="G738" s="16">
        <v>42141</v>
      </c>
      <c r="H738" t="s">
        <v>118</v>
      </c>
      <c r="I738">
        <v>1401</v>
      </c>
    </row>
    <row r="739" spans="1:9" x14ac:dyDescent="0.25">
      <c r="A739" t="s">
        <v>469</v>
      </c>
      <c r="B739" t="s">
        <v>50</v>
      </c>
      <c r="C739">
        <v>4</v>
      </c>
      <c r="D739">
        <v>2</v>
      </c>
      <c r="E739" t="s">
        <v>10</v>
      </c>
      <c r="F739" s="1">
        <v>25</v>
      </c>
      <c r="G739" s="16">
        <v>42141</v>
      </c>
      <c r="H739" t="s">
        <v>165</v>
      </c>
      <c r="I739">
        <v>1534</v>
      </c>
    </row>
    <row r="740" spans="1:9" x14ac:dyDescent="0.25">
      <c r="A740" t="s">
        <v>469</v>
      </c>
      <c r="B740" t="s">
        <v>52</v>
      </c>
      <c r="C740">
        <v>1</v>
      </c>
      <c r="D740">
        <v>3</v>
      </c>
      <c r="E740" t="s">
        <v>9</v>
      </c>
      <c r="G740" s="16">
        <v>42141</v>
      </c>
      <c r="H740" t="s">
        <v>44</v>
      </c>
      <c r="I740">
        <v>0</v>
      </c>
    </row>
    <row r="741" spans="1:9" x14ac:dyDescent="0.25">
      <c r="A741" t="s">
        <v>469</v>
      </c>
      <c r="B741" t="s">
        <v>52</v>
      </c>
      <c r="C741">
        <v>1</v>
      </c>
      <c r="D741">
        <v>3</v>
      </c>
      <c r="E741" t="s">
        <v>9</v>
      </c>
      <c r="F741" s="1">
        <v>100.1</v>
      </c>
      <c r="G741" s="16">
        <v>42141</v>
      </c>
      <c r="H741" t="s">
        <v>351</v>
      </c>
      <c r="I741">
        <v>3</v>
      </c>
    </row>
    <row r="742" spans="1:9" x14ac:dyDescent="0.25">
      <c r="A742" t="s">
        <v>469</v>
      </c>
      <c r="B742" t="s">
        <v>55</v>
      </c>
      <c r="C742">
        <v>1</v>
      </c>
      <c r="D742">
        <v>6</v>
      </c>
      <c r="E742" t="s">
        <v>56</v>
      </c>
      <c r="G742" s="16">
        <v>42141</v>
      </c>
      <c r="H742" t="s">
        <v>44</v>
      </c>
      <c r="I742">
        <v>0</v>
      </c>
    </row>
    <row r="743" spans="1:9" x14ac:dyDescent="0.25">
      <c r="A743" t="s">
        <v>469</v>
      </c>
      <c r="B743" t="s">
        <v>57</v>
      </c>
      <c r="C743">
        <v>1</v>
      </c>
      <c r="D743">
        <v>10</v>
      </c>
      <c r="E743" t="s">
        <v>58</v>
      </c>
      <c r="G743" s="16">
        <v>42141</v>
      </c>
      <c r="H743" t="s">
        <v>44</v>
      </c>
      <c r="I743">
        <v>0</v>
      </c>
    </row>
    <row r="744" spans="1:9" x14ac:dyDescent="0.25">
      <c r="A744" t="s">
        <v>469</v>
      </c>
      <c r="B744" t="s">
        <v>57</v>
      </c>
      <c r="C744">
        <v>2</v>
      </c>
      <c r="D744">
        <v>10</v>
      </c>
      <c r="E744" t="s">
        <v>58</v>
      </c>
      <c r="F744" s="1">
        <v>96.774193548387103</v>
      </c>
      <c r="G744" s="16">
        <v>42141</v>
      </c>
      <c r="H744" t="s">
        <v>388</v>
      </c>
      <c r="I744">
        <v>2096</v>
      </c>
    </row>
    <row r="745" spans="1:9" x14ac:dyDescent="0.25">
      <c r="A745" t="s">
        <v>469</v>
      </c>
      <c r="B745" t="s">
        <v>57</v>
      </c>
      <c r="C745">
        <v>4</v>
      </c>
      <c r="D745">
        <v>10</v>
      </c>
      <c r="E745" t="s">
        <v>58</v>
      </c>
      <c r="F745" s="1">
        <v>90.322580645161295</v>
      </c>
      <c r="G745" s="16">
        <v>42141</v>
      </c>
      <c r="H745" t="s">
        <v>199</v>
      </c>
      <c r="I745">
        <v>1647</v>
      </c>
    </row>
    <row r="746" spans="1:9" x14ac:dyDescent="0.25">
      <c r="A746" t="s">
        <v>469</v>
      </c>
      <c r="B746" t="s">
        <v>57</v>
      </c>
      <c r="C746">
        <v>6</v>
      </c>
      <c r="D746">
        <v>10</v>
      </c>
      <c r="E746" t="s">
        <v>58</v>
      </c>
      <c r="F746" s="1">
        <v>83.870967741935488</v>
      </c>
      <c r="G746" s="16">
        <v>42141</v>
      </c>
      <c r="H746" t="s">
        <v>309</v>
      </c>
      <c r="I746">
        <v>1172</v>
      </c>
    </row>
    <row r="747" spans="1:9" x14ac:dyDescent="0.25">
      <c r="A747" t="s">
        <v>469</v>
      </c>
      <c r="B747" t="s">
        <v>57</v>
      </c>
      <c r="C747">
        <v>7</v>
      </c>
      <c r="D747">
        <v>10</v>
      </c>
      <c r="E747" t="s">
        <v>58</v>
      </c>
      <c r="F747" s="1">
        <v>80.645161290322591</v>
      </c>
      <c r="G747" s="16">
        <v>42141</v>
      </c>
      <c r="H747" t="s">
        <v>266</v>
      </c>
      <c r="I747">
        <v>2057</v>
      </c>
    </row>
    <row r="748" spans="1:9" x14ac:dyDescent="0.25">
      <c r="A748" t="s">
        <v>469</v>
      </c>
      <c r="B748" t="s">
        <v>57</v>
      </c>
      <c r="C748">
        <v>9</v>
      </c>
      <c r="D748">
        <v>10</v>
      </c>
      <c r="E748" t="s">
        <v>58</v>
      </c>
      <c r="F748" s="1">
        <v>74.193548387096769</v>
      </c>
      <c r="G748" s="16">
        <v>42141</v>
      </c>
      <c r="H748" t="s">
        <v>385</v>
      </c>
      <c r="I748">
        <v>1883</v>
      </c>
    </row>
    <row r="749" spans="1:9" x14ac:dyDescent="0.25">
      <c r="A749" t="s">
        <v>469</v>
      </c>
      <c r="B749" t="s">
        <v>57</v>
      </c>
      <c r="C749">
        <v>9</v>
      </c>
      <c r="D749">
        <v>10</v>
      </c>
      <c r="E749" t="s">
        <v>58</v>
      </c>
      <c r="F749" s="1">
        <v>74.193548387096769</v>
      </c>
      <c r="G749" s="16">
        <v>42141</v>
      </c>
      <c r="H749" t="s">
        <v>177</v>
      </c>
      <c r="I749">
        <v>2021</v>
      </c>
    </row>
    <row r="750" spans="1:9" x14ac:dyDescent="0.25">
      <c r="A750" t="s">
        <v>469</v>
      </c>
      <c r="B750" t="s">
        <v>57</v>
      </c>
      <c r="C750">
        <v>9</v>
      </c>
      <c r="D750">
        <v>10</v>
      </c>
      <c r="E750" t="s">
        <v>58</v>
      </c>
      <c r="F750" s="1">
        <v>74.193548387096769</v>
      </c>
      <c r="G750" s="16">
        <v>42141</v>
      </c>
      <c r="H750" t="s">
        <v>203</v>
      </c>
      <c r="I750">
        <v>2066</v>
      </c>
    </row>
    <row r="751" spans="1:9" x14ac:dyDescent="0.25">
      <c r="A751" t="s">
        <v>469</v>
      </c>
      <c r="B751" t="s">
        <v>57</v>
      </c>
      <c r="C751">
        <v>13</v>
      </c>
      <c r="D751">
        <v>10</v>
      </c>
      <c r="E751" t="s">
        <v>58</v>
      </c>
      <c r="F751" s="1">
        <v>61.290322580645167</v>
      </c>
      <c r="G751" s="16">
        <v>42141</v>
      </c>
      <c r="H751" t="s">
        <v>205</v>
      </c>
      <c r="I751">
        <v>1919</v>
      </c>
    </row>
    <row r="752" spans="1:9" x14ac:dyDescent="0.25">
      <c r="A752" t="s">
        <v>469</v>
      </c>
      <c r="B752" t="s">
        <v>57</v>
      </c>
      <c r="C752">
        <v>15</v>
      </c>
      <c r="D752">
        <v>10</v>
      </c>
      <c r="E752" t="s">
        <v>58</v>
      </c>
      <c r="F752" s="1">
        <v>54.838709677419359</v>
      </c>
      <c r="G752" s="16">
        <v>42141</v>
      </c>
      <c r="H752" t="s">
        <v>180</v>
      </c>
      <c r="I752">
        <v>1696</v>
      </c>
    </row>
    <row r="753" spans="1:9" x14ac:dyDescent="0.25">
      <c r="A753" t="s">
        <v>469</v>
      </c>
      <c r="B753" t="s">
        <v>57</v>
      </c>
      <c r="C753">
        <v>15</v>
      </c>
      <c r="D753">
        <v>10</v>
      </c>
      <c r="E753" t="s">
        <v>58</v>
      </c>
      <c r="F753" s="1">
        <v>54.838709677419359</v>
      </c>
      <c r="G753" s="16">
        <v>42141</v>
      </c>
      <c r="H753" t="s">
        <v>356</v>
      </c>
      <c r="I753">
        <v>2054</v>
      </c>
    </row>
    <row r="754" spans="1:9" x14ac:dyDescent="0.25">
      <c r="A754" t="s">
        <v>469</v>
      </c>
      <c r="B754" t="s">
        <v>57</v>
      </c>
      <c r="C754">
        <v>17</v>
      </c>
      <c r="D754">
        <v>10</v>
      </c>
      <c r="E754" t="s">
        <v>58</v>
      </c>
      <c r="F754" s="1">
        <v>48.387096774193552</v>
      </c>
      <c r="G754" s="16">
        <v>42141</v>
      </c>
      <c r="H754" t="s">
        <v>204</v>
      </c>
      <c r="I754">
        <v>1757</v>
      </c>
    </row>
    <row r="755" spans="1:9" x14ac:dyDescent="0.25">
      <c r="A755" t="s">
        <v>469</v>
      </c>
      <c r="B755" t="s">
        <v>57</v>
      </c>
      <c r="C755">
        <v>17</v>
      </c>
      <c r="D755">
        <v>10</v>
      </c>
      <c r="E755" t="s">
        <v>58</v>
      </c>
      <c r="F755" s="1">
        <v>48.387096774193552</v>
      </c>
      <c r="G755" s="16">
        <v>42141</v>
      </c>
      <c r="H755" t="s">
        <v>123</v>
      </c>
      <c r="I755">
        <v>1885</v>
      </c>
    </row>
    <row r="756" spans="1:9" x14ac:dyDescent="0.25">
      <c r="A756" t="s">
        <v>469</v>
      </c>
      <c r="B756" t="s">
        <v>57</v>
      </c>
      <c r="C756">
        <v>21</v>
      </c>
      <c r="D756">
        <v>10</v>
      </c>
      <c r="E756" t="s">
        <v>58</v>
      </c>
      <c r="F756" s="1">
        <v>35.483870967741936</v>
      </c>
      <c r="G756" s="16">
        <v>42141</v>
      </c>
      <c r="H756" t="s">
        <v>395</v>
      </c>
      <c r="I756">
        <v>784</v>
      </c>
    </row>
    <row r="757" spans="1:9" x14ac:dyDescent="0.25">
      <c r="A757" t="s">
        <v>469</v>
      </c>
      <c r="B757" t="s">
        <v>57</v>
      </c>
      <c r="C757">
        <v>23</v>
      </c>
      <c r="D757">
        <v>10</v>
      </c>
      <c r="E757" t="s">
        <v>58</v>
      </c>
      <c r="F757" s="1">
        <v>29.032258064516128</v>
      </c>
      <c r="G757" s="16">
        <v>42141</v>
      </c>
      <c r="H757" t="s">
        <v>274</v>
      </c>
      <c r="I757">
        <v>1839</v>
      </c>
    </row>
    <row r="758" spans="1:9" x14ac:dyDescent="0.25">
      <c r="A758" t="s">
        <v>469</v>
      </c>
      <c r="B758" t="s">
        <v>57</v>
      </c>
      <c r="C758">
        <v>23</v>
      </c>
      <c r="D758">
        <v>10</v>
      </c>
      <c r="E758" t="s">
        <v>58</v>
      </c>
      <c r="F758" s="1">
        <v>29.032258064516128</v>
      </c>
      <c r="G758" s="16">
        <v>42141</v>
      </c>
      <c r="H758" t="s">
        <v>354</v>
      </c>
      <c r="I758">
        <v>1910</v>
      </c>
    </row>
    <row r="759" spans="1:9" x14ac:dyDescent="0.25">
      <c r="A759" t="s">
        <v>469</v>
      </c>
      <c r="B759" t="s">
        <v>57</v>
      </c>
      <c r="C759">
        <v>26</v>
      </c>
      <c r="D759">
        <v>10</v>
      </c>
      <c r="E759" t="s">
        <v>58</v>
      </c>
      <c r="F759" s="1">
        <v>19.354838709677423</v>
      </c>
      <c r="G759" s="16">
        <v>42141</v>
      </c>
      <c r="H759" t="s">
        <v>396</v>
      </c>
      <c r="I759">
        <v>1948</v>
      </c>
    </row>
    <row r="760" spans="1:9" x14ac:dyDescent="0.25">
      <c r="A760" t="s">
        <v>469</v>
      </c>
      <c r="B760" t="s">
        <v>57</v>
      </c>
      <c r="C760">
        <v>28</v>
      </c>
      <c r="D760">
        <v>10</v>
      </c>
      <c r="E760" t="s">
        <v>58</v>
      </c>
      <c r="F760" s="1">
        <v>12.903225806451616</v>
      </c>
      <c r="G760" s="16">
        <v>42141</v>
      </c>
      <c r="H760" t="s">
        <v>212</v>
      </c>
      <c r="I760">
        <v>1719</v>
      </c>
    </row>
    <row r="761" spans="1:9" x14ac:dyDescent="0.25">
      <c r="A761" t="s">
        <v>469</v>
      </c>
      <c r="B761" t="s">
        <v>57</v>
      </c>
      <c r="C761">
        <v>30</v>
      </c>
      <c r="D761">
        <v>10</v>
      </c>
      <c r="E761" t="s">
        <v>58</v>
      </c>
      <c r="F761" s="1">
        <v>6.4516129032258078</v>
      </c>
      <c r="G761" s="16">
        <v>42141</v>
      </c>
      <c r="H761" t="s">
        <v>397</v>
      </c>
      <c r="I761">
        <v>2110</v>
      </c>
    </row>
    <row r="762" spans="1:9" x14ac:dyDescent="0.25">
      <c r="A762" t="s">
        <v>469</v>
      </c>
      <c r="B762" t="s">
        <v>57</v>
      </c>
      <c r="C762">
        <v>31</v>
      </c>
      <c r="D762">
        <v>10</v>
      </c>
      <c r="E762" t="s">
        <v>58</v>
      </c>
      <c r="F762" s="1">
        <v>3.225806451612911</v>
      </c>
      <c r="G762" s="16">
        <v>42141</v>
      </c>
      <c r="H762" t="s">
        <v>210</v>
      </c>
      <c r="I762">
        <v>1677</v>
      </c>
    </row>
    <row r="763" spans="1:9" x14ac:dyDescent="0.25">
      <c r="A763" t="s">
        <v>469</v>
      </c>
      <c r="B763" t="s">
        <v>60</v>
      </c>
      <c r="C763">
        <v>1</v>
      </c>
      <c r="D763">
        <v>11</v>
      </c>
      <c r="E763" t="s">
        <v>61</v>
      </c>
      <c r="G763" s="16">
        <v>42141</v>
      </c>
      <c r="H763" t="s">
        <v>44</v>
      </c>
      <c r="I763">
        <v>0</v>
      </c>
    </row>
    <row r="764" spans="1:9" x14ac:dyDescent="0.25">
      <c r="A764" t="s">
        <v>469</v>
      </c>
      <c r="B764" t="s">
        <v>60</v>
      </c>
      <c r="C764">
        <v>2</v>
      </c>
      <c r="D764">
        <v>11</v>
      </c>
      <c r="E764" t="s">
        <v>61</v>
      </c>
      <c r="F764" s="1">
        <v>92.857142857142861</v>
      </c>
      <c r="G764" s="16">
        <v>42141</v>
      </c>
      <c r="H764" t="s">
        <v>241</v>
      </c>
      <c r="I764">
        <v>1133</v>
      </c>
    </row>
    <row r="765" spans="1:9" x14ac:dyDescent="0.25">
      <c r="A765" t="s">
        <v>469</v>
      </c>
      <c r="B765" t="s">
        <v>60</v>
      </c>
      <c r="C765">
        <v>3</v>
      </c>
      <c r="D765">
        <v>11</v>
      </c>
      <c r="E765" t="s">
        <v>61</v>
      </c>
      <c r="F765" s="1">
        <v>85.714285714285708</v>
      </c>
      <c r="G765" s="16">
        <v>42141</v>
      </c>
      <c r="H765" t="s">
        <v>184</v>
      </c>
      <c r="I765">
        <v>1925</v>
      </c>
    </row>
    <row r="766" spans="1:9" x14ac:dyDescent="0.25">
      <c r="A766" t="s">
        <v>469</v>
      </c>
      <c r="B766" t="s">
        <v>60</v>
      </c>
      <c r="C766">
        <v>6</v>
      </c>
      <c r="D766">
        <v>11</v>
      </c>
      <c r="E766" t="s">
        <v>61</v>
      </c>
      <c r="F766" s="1">
        <v>64.285714285714278</v>
      </c>
      <c r="G766" s="16">
        <v>42141</v>
      </c>
      <c r="H766" t="s">
        <v>182</v>
      </c>
      <c r="I766">
        <v>1594</v>
      </c>
    </row>
    <row r="767" spans="1:9" x14ac:dyDescent="0.25">
      <c r="A767" t="s">
        <v>469</v>
      </c>
      <c r="B767" t="s">
        <v>60</v>
      </c>
      <c r="C767">
        <v>12</v>
      </c>
      <c r="D767">
        <v>11</v>
      </c>
      <c r="E767" t="s">
        <v>61</v>
      </c>
      <c r="F767" s="1">
        <v>21.428571428571431</v>
      </c>
      <c r="G767" s="16">
        <v>42141</v>
      </c>
      <c r="H767" t="s">
        <v>91</v>
      </c>
      <c r="I767">
        <v>1940</v>
      </c>
    </row>
    <row r="768" spans="1:9" x14ac:dyDescent="0.25">
      <c r="A768" t="s">
        <v>469</v>
      </c>
      <c r="B768" t="s">
        <v>60</v>
      </c>
      <c r="C768">
        <v>13</v>
      </c>
      <c r="D768">
        <v>11</v>
      </c>
      <c r="E768" t="s">
        <v>61</v>
      </c>
      <c r="F768" s="1">
        <v>9.9999999999999995E-7</v>
      </c>
      <c r="G768" s="16">
        <v>42141</v>
      </c>
      <c r="H768" t="s">
        <v>131</v>
      </c>
      <c r="I768">
        <v>2075</v>
      </c>
    </row>
    <row r="769" spans="1:9" x14ac:dyDescent="0.25">
      <c r="A769" t="s">
        <v>469</v>
      </c>
      <c r="B769" t="s">
        <v>64</v>
      </c>
      <c r="C769">
        <v>1</v>
      </c>
      <c r="D769">
        <v>12</v>
      </c>
      <c r="E769" t="s">
        <v>65</v>
      </c>
      <c r="G769" s="16">
        <v>42141</v>
      </c>
      <c r="H769" t="s">
        <v>44</v>
      </c>
      <c r="I769">
        <v>0</v>
      </c>
    </row>
    <row r="770" spans="1:9" x14ac:dyDescent="0.25">
      <c r="A770" t="s">
        <v>469</v>
      </c>
      <c r="B770" t="s">
        <v>64</v>
      </c>
      <c r="C770">
        <v>1</v>
      </c>
      <c r="D770">
        <v>12</v>
      </c>
      <c r="E770" t="s">
        <v>65</v>
      </c>
      <c r="F770" s="1">
        <v>101.2</v>
      </c>
      <c r="G770" s="16">
        <v>42141</v>
      </c>
      <c r="H770" t="s">
        <v>183</v>
      </c>
      <c r="I770">
        <v>1964</v>
      </c>
    </row>
    <row r="771" spans="1:9" x14ac:dyDescent="0.25">
      <c r="A771" t="s">
        <v>469</v>
      </c>
      <c r="B771" t="s">
        <v>64</v>
      </c>
      <c r="C771">
        <v>2</v>
      </c>
      <c r="D771">
        <v>12</v>
      </c>
      <c r="E771" t="s">
        <v>65</v>
      </c>
      <c r="F771" s="1">
        <v>91.666666666666671</v>
      </c>
      <c r="G771" s="16">
        <v>42141</v>
      </c>
      <c r="H771" t="s">
        <v>398</v>
      </c>
      <c r="I771">
        <v>2091</v>
      </c>
    </row>
    <row r="772" spans="1:9" x14ac:dyDescent="0.25">
      <c r="A772" t="s">
        <v>469</v>
      </c>
      <c r="B772" t="s">
        <v>64</v>
      </c>
      <c r="C772">
        <v>3</v>
      </c>
      <c r="D772">
        <v>12</v>
      </c>
      <c r="E772" t="s">
        <v>65</v>
      </c>
      <c r="F772" s="1">
        <v>83.333333333333329</v>
      </c>
      <c r="G772" s="16">
        <v>42141</v>
      </c>
      <c r="H772" t="s">
        <v>399</v>
      </c>
      <c r="I772">
        <v>2038</v>
      </c>
    </row>
    <row r="773" spans="1:9" x14ac:dyDescent="0.25">
      <c r="A773" t="s">
        <v>469</v>
      </c>
      <c r="B773" t="s">
        <v>64</v>
      </c>
      <c r="C773">
        <v>4</v>
      </c>
      <c r="D773">
        <v>12</v>
      </c>
      <c r="E773" t="s">
        <v>65</v>
      </c>
      <c r="F773" s="1">
        <v>75</v>
      </c>
      <c r="G773" s="16">
        <v>42141</v>
      </c>
      <c r="H773" t="s">
        <v>185</v>
      </c>
      <c r="I773">
        <v>1926</v>
      </c>
    </row>
    <row r="774" spans="1:9" x14ac:dyDescent="0.25">
      <c r="A774" t="s">
        <v>469</v>
      </c>
      <c r="B774" t="s">
        <v>64</v>
      </c>
      <c r="C774">
        <v>4</v>
      </c>
      <c r="D774">
        <v>12</v>
      </c>
      <c r="E774" t="s">
        <v>65</v>
      </c>
      <c r="F774" s="1">
        <v>75</v>
      </c>
      <c r="G774" s="16">
        <v>42141</v>
      </c>
      <c r="H774" t="s">
        <v>186</v>
      </c>
      <c r="I774">
        <v>2001</v>
      </c>
    </row>
    <row r="775" spans="1:9" x14ac:dyDescent="0.25">
      <c r="A775" t="s">
        <v>469</v>
      </c>
      <c r="B775" t="s">
        <v>64</v>
      </c>
      <c r="C775">
        <v>9</v>
      </c>
      <c r="D775">
        <v>12</v>
      </c>
      <c r="E775" t="s">
        <v>65</v>
      </c>
      <c r="F775" s="1">
        <v>33.333333333333329</v>
      </c>
      <c r="G775" s="16">
        <v>42141</v>
      </c>
      <c r="H775" t="s">
        <v>400</v>
      </c>
      <c r="I775">
        <v>1987</v>
      </c>
    </row>
    <row r="776" spans="1:9" x14ac:dyDescent="0.25">
      <c r="A776" t="s">
        <v>469</v>
      </c>
      <c r="B776" t="s">
        <v>64</v>
      </c>
      <c r="C776">
        <v>10</v>
      </c>
      <c r="D776">
        <v>12</v>
      </c>
      <c r="E776" t="s">
        <v>65</v>
      </c>
      <c r="F776" s="1">
        <v>25</v>
      </c>
      <c r="G776" s="16">
        <v>42141</v>
      </c>
      <c r="H776" t="s">
        <v>335</v>
      </c>
      <c r="I776">
        <v>846</v>
      </c>
    </row>
    <row r="777" spans="1:9" x14ac:dyDescent="0.25">
      <c r="A777" t="s">
        <v>469</v>
      </c>
      <c r="B777" t="s">
        <v>66</v>
      </c>
      <c r="C777">
        <v>1</v>
      </c>
      <c r="D777">
        <v>13</v>
      </c>
      <c r="E777" t="s">
        <v>67</v>
      </c>
      <c r="G777" s="16">
        <v>42141</v>
      </c>
      <c r="H777" t="s">
        <v>44</v>
      </c>
      <c r="I777">
        <v>0</v>
      </c>
    </row>
    <row r="778" spans="1:9" x14ac:dyDescent="0.25">
      <c r="A778" t="s">
        <v>469</v>
      </c>
      <c r="B778" t="s">
        <v>66</v>
      </c>
      <c r="C778">
        <v>3</v>
      </c>
      <c r="D778">
        <v>13</v>
      </c>
      <c r="E778" t="s">
        <v>67</v>
      </c>
      <c r="F778" s="1">
        <v>33.333333333333329</v>
      </c>
      <c r="G778" s="16">
        <v>42141</v>
      </c>
      <c r="H778" t="s">
        <v>401</v>
      </c>
      <c r="I778">
        <v>2100</v>
      </c>
    </row>
    <row r="779" spans="1:9" x14ac:dyDescent="0.25">
      <c r="A779" t="s">
        <v>469</v>
      </c>
      <c r="B779" t="s">
        <v>70</v>
      </c>
      <c r="C779">
        <v>1</v>
      </c>
      <c r="D779">
        <v>14</v>
      </c>
      <c r="E779" t="s">
        <v>71</v>
      </c>
      <c r="G779" s="16">
        <v>42141</v>
      </c>
      <c r="H779" t="s">
        <v>44</v>
      </c>
      <c r="I779">
        <v>0</v>
      </c>
    </row>
    <row r="780" spans="1:9" x14ac:dyDescent="0.25">
      <c r="A780" t="s">
        <v>469</v>
      </c>
      <c r="B780" t="s">
        <v>72</v>
      </c>
      <c r="C780">
        <v>1</v>
      </c>
      <c r="D780">
        <v>17</v>
      </c>
      <c r="E780" t="s">
        <v>73</v>
      </c>
      <c r="G780" s="16">
        <v>42141</v>
      </c>
      <c r="H780" t="s">
        <v>44</v>
      </c>
      <c r="I780">
        <v>0</v>
      </c>
    </row>
    <row r="781" spans="1:9" x14ac:dyDescent="0.25">
      <c r="A781" t="s">
        <v>469</v>
      </c>
      <c r="B781" t="s">
        <v>72</v>
      </c>
      <c r="C781">
        <v>1</v>
      </c>
      <c r="D781">
        <v>17</v>
      </c>
      <c r="E781" t="s">
        <v>73</v>
      </c>
      <c r="F781" s="1">
        <v>100.2</v>
      </c>
      <c r="G781" s="16">
        <v>42141</v>
      </c>
      <c r="H781" t="s">
        <v>231</v>
      </c>
      <c r="I781">
        <v>1952</v>
      </c>
    </row>
    <row r="782" spans="1:9" x14ac:dyDescent="0.25">
      <c r="A782" t="s">
        <v>469</v>
      </c>
      <c r="B782" t="s">
        <v>72</v>
      </c>
      <c r="C782">
        <v>2</v>
      </c>
      <c r="D782">
        <v>17</v>
      </c>
      <c r="E782" t="s">
        <v>73</v>
      </c>
      <c r="F782" s="1">
        <v>50</v>
      </c>
      <c r="G782" s="16">
        <v>42141</v>
      </c>
      <c r="H782" t="s">
        <v>230</v>
      </c>
      <c r="I782">
        <v>1997</v>
      </c>
    </row>
    <row r="783" spans="1:9" x14ac:dyDescent="0.25">
      <c r="A783" t="s">
        <v>469</v>
      </c>
      <c r="B783" t="s">
        <v>74</v>
      </c>
      <c r="C783">
        <v>1</v>
      </c>
      <c r="D783">
        <v>18</v>
      </c>
      <c r="E783" t="s">
        <v>75</v>
      </c>
      <c r="G783" s="16">
        <v>42141</v>
      </c>
      <c r="H783" t="s">
        <v>44</v>
      </c>
      <c r="I783">
        <v>0</v>
      </c>
    </row>
    <row r="784" spans="1:9" x14ac:dyDescent="0.25">
      <c r="A784" t="s">
        <v>469</v>
      </c>
      <c r="B784" t="s">
        <v>76</v>
      </c>
      <c r="C784">
        <v>1</v>
      </c>
      <c r="D784">
        <v>22</v>
      </c>
      <c r="E784" t="s">
        <v>77</v>
      </c>
      <c r="G784" s="16">
        <v>42141</v>
      </c>
      <c r="H784" t="s">
        <v>44</v>
      </c>
      <c r="I784">
        <v>0</v>
      </c>
    </row>
    <row r="785" spans="1:11" x14ac:dyDescent="0.25">
      <c r="A785" t="s">
        <v>469</v>
      </c>
      <c r="B785" t="s">
        <v>402</v>
      </c>
      <c r="C785">
        <v>1</v>
      </c>
      <c r="D785">
        <v>23</v>
      </c>
      <c r="E785" t="s">
        <v>403</v>
      </c>
      <c r="F785" s="1">
        <v>100.2</v>
      </c>
      <c r="G785" s="16">
        <v>42141</v>
      </c>
      <c r="H785" t="s">
        <v>404</v>
      </c>
      <c r="I785">
        <v>2101</v>
      </c>
      <c r="K785" t="s">
        <v>405</v>
      </c>
    </row>
    <row r="786" spans="1:11" x14ac:dyDescent="0.25">
      <c r="A786" t="s">
        <v>470</v>
      </c>
      <c r="B786" t="s">
        <v>43</v>
      </c>
      <c r="C786">
        <v>1</v>
      </c>
      <c r="D786">
        <v>1</v>
      </c>
      <c r="E786" t="s">
        <v>11</v>
      </c>
      <c r="G786" s="16">
        <v>42154</v>
      </c>
      <c r="H786" t="s">
        <v>44</v>
      </c>
      <c r="I786">
        <v>0</v>
      </c>
    </row>
    <row r="787" spans="1:11" x14ac:dyDescent="0.25">
      <c r="A787" t="s">
        <v>470</v>
      </c>
      <c r="B787" t="s">
        <v>43</v>
      </c>
      <c r="C787">
        <v>1</v>
      </c>
      <c r="D787">
        <v>1</v>
      </c>
      <c r="E787" t="s">
        <v>11</v>
      </c>
      <c r="F787" s="1">
        <v>100.1</v>
      </c>
      <c r="G787" s="16">
        <v>42154</v>
      </c>
      <c r="H787" t="s">
        <v>122</v>
      </c>
      <c r="I787">
        <v>1990</v>
      </c>
    </row>
    <row r="788" spans="1:11" x14ac:dyDescent="0.25">
      <c r="A788" t="s">
        <v>470</v>
      </c>
      <c r="B788" t="s">
        <v>50</v>
      </c>
      <c r="C788">
        <v>1</v>
      </c>
      <c r="D788">
        <v>2</v>
      </c>
      <c r="E788" t="s">
        <v>10</v>
      </c>
      <c r="G788" s="16">
        <v>42154</v>
      </c>
      <c r="H788" t="s">
        <v>44</v>
      </c>
      <c r="I788">
        <v>0</v>
      </c>
    </row>
    <row r="789" spans="1:11" x14ac:dyDescent="0.25">
      <c r="A789" t="s">
        <v>470</v>
      </c>
      <c r="B789" t="s">
        <v>52</v>
      </c>
      <c r="C789">
        <v>1</v>
      </c>
      <c r="D789">
        <v>3</v>
      </c>
      <c r="E789" t="s">
        <v>9</v>
      </c>
      <c r="G789" s="16">
        <v>42154</v>
      </c>
      <c r="H789" t="s">
        <v>44</v>
      </c>
      <c r="I789">
        <v>0</v>
      </c>
    </row>
    <row r="790" spans="1:11" x14ac:dyDescent="0.25">
      <c r="A790" t="s">
        <v>470</v>
      </c>
      <c r="B790" t="s">
        <v>55</v>
      </c>
      <c r="C790">
        <v>1</v>
      </c>
      <c r="D790">
        <v>6</v>
      </c>
      <c r="E790" t="s">
        <v>56</v>
      </c>
      <c r="G790" s="16">
        <v>42154</v>
      </c>
      <c r="H790" t="s">
        <v>44</v>
      </c>
      <c r="I790">
        <v>0</v>
      </c>
    </row>
    <row r="791" spans="1:11" x14ac:dyDescent="0.25">
      <c r="A791" t="s">
        <v>470</v>
      </c>
      <c r="B791" t="s">
        <v>57</v>
      </c>
      <c r="C791">
        <v>1</v>
      </c>
      <c r="D791">
        <v>10</v>
      </c>
      <c r="E791" t="s">
        <v>58</v>
      </c>
      <c r="G791" s="16">
        <v>42154</v>
      </c>
      <c r="H791" t="s">
        <v>44</v>
      </c>
      <c r="I791">
        <v>0</v>
      </c>
    </row>
    <row r="792" spans="1:11" x14ac:dyDescent="0.25">
      <c r="A792" t="s">
        <v>470</v>
      </c>
      <c r="B792" t="s">
        <v>57</v>
      </c>
      <c r="C792">
        <v>2</v>
      </c>
      <c r="D792">
        <v>10</v>
      </c>
      <c r="E792" t="s">
        <v>58</v>
      </c>
      <c r="F792" s="1">
        <v>66.666666666666657</v>
      </c>
      <c r="G792" s="16">
        <v>42154</v>
      </c>
      <c r="H792" t="s">
        <v>102</v>
      </c>
      <c r="I792">
        <v>2004</v>
      </c>
    </row>
    <row r="793" spans="1:11" x14ac:dyDescent="0.25">
      <c r="A793" t="s">
        <v>470</v>
      </c>
      <c r="B793" t="s">
        <v>57</v>
      </c>
      <c r="C793">
        <v>3</v>
      </c>
      <c r="D793">
        <v>10</v>
      </c>
      <c r="E793" t="s">
        <v>58</v>
      </c>
      <c r="F793" s="1">
        <v>33.333333333333329</v>
      </c>
      <c r="G793" s="16">
        <v>42154</v>
      </c>
      <c r="H793" t="s">
        <v>89</v>
      </c>
      <c r="I793">
        <v>1938</v>
      </c>
    </row>
    <row r="794" spans="1:11" x14ac:dyDescent="0.25">
      <c r="A794" t="s">
        <v>470</v>
      </c>
      <c r="B794" t="s">
        <v>60</v>
      </c>
      <c r="C794">
        <v>1</v>
      </c>
      <c r="D794">
        <v>11</v>
      </c>
      <c r="E794" t="s">
        <v>61</v>
      </c>
      <c r="G794" s="16">
        <v>42154</v>
      </c>
      <c r="H794" t="s">
        <v>44</v>
      </c>
      <c r="I794">
        <v>0</v>
      </c>
    </row>
    <row r="795" spans="1:11" x14ac:dyDescent="0.25">
      <c r="A795" t="s">
        <v>470</v>
      </c>
      <c r="B795" t="s">
        <v>60</v>
      </c>
      <c r="C795">
        <v>3</v>
      </c>
      <c r="D795">
        <v>11</v>
      </c>
      <c r="E795" t="s">
        <v>61</v>
      </c>
      <c r="F795" s="1">
        <v>60</v>
      </c>
      <c r="G795" s="16">
        <v>42154</v>
      </c>
      <c r="H795" t="s">
        <v>131</v>
      </c>
      <c r="I795">
        <v>2075</v>
      </c>
    </row>
    <row r="796" spans="1:11" x14ac:dyDescent="0.25">
      <c r="A796" t="s">
        <v>470</v>
      </c>
      <c r="B796" t="s">
        <v>60</v>
      </c>
      <c r="C796">
        <v>4</v>
      </c>
      <c r="D796">
        <v>11</v>
      </c>
      <c r="E796" t="s">
        <v>61</v>
      </c>
      <c r="F796" s="1">
        <v>40</v>
      </c>
      <c r="G796" s="16">
        <v>42154</v>
      </c>
      <c r="H796" t="s">
        <v>239</v>
      </c>
      <c r="I796">
        <v>2016</v>
      </c>
    </row>
    <row r="797" spans="1:11" x14ac:dyDescent="0.25">
      <c r="A797" t="s">
        <v>470</v>
      </c>
      <c r="B797" t="s">
        <v>64</v>
      </c>
      <c r="C797">
        <v>1</v>
      </c>
      <c r="D797">
        <v>12</v>
      </c>
      <c r="E797" t="s">
        <v>65</v>
      </c>
      <c r="G797" s="16">
        <v>42154</v>
      </c>
      <c r="H797" t="s">
        <v>44</v>
      </c>
      <c r="I797">
        <v>0</v>
      </c>
    </row>
    <row r="798" spans="1:11" x14ac:dyDescent="0.25">
      <c r="A798" t="s">
        <v>470</v>
      </c>
      <c r="B798" t="s">
        <v>64</v>
      </c>
      <c r="C798">
        <v>3</v>
      </c>
      <c r="D798">
        <v>12</v>
      </c>
      <c r="E798" t="s">
        <v>65</v>
      </c>
      <c r="F798" s="1">
        <v>60</v>
      </c>
      <c r="G798" s="16">
        <v>42154</v>
      </c>
      <c r="H798" t="s">
        <v>243</v>
      </c>
      <c r="I798">
        <v>2013</v>
      </c>
    </row>
    <row r="799" spans="1:11" x14ac:dyDescent="0.25">
      <c r="A799" t="s">
        <v>470</v>
      </c>
      <c r="B799" t="s">
        <v>66</v>
      </c>
      <c r="C799">
        <v>1</v>
      </c>
      <c r="D799">
        <v>13</v>
      </c>
      <c r="E799" t="s">
        <v>67</v>
      </c>
      <c r="G799" s="16">
        <v>42154</v>
      </c>
      <c r="H799" t="s">
        <v>44</v>
      </c>
      <c r="I799">
        <v>0</v>
      </c>
    </row>
    <row r="800" spans="1:11" x14ac:dyDescent="0.25">
      <c r="A800" t="s">
        <v>470</v>
      </c>
      <c r="B800" t="s">
        <v>66</v>
      </c>
      <c r="C800">
        <v>2</v>
      </c>
      <c r="D800">
        <v>13</v>
      </c>
      <c r="E800" t="s">
        <v>67</v>
      </c>
      <c r="F800" s="1">
        <v>80</v>
      </c>
      <c r="G800" s="16">
        <v>42154</v>
      </c>
      <c r="H800" t="s">
        <v>68</v>
      </c>
      <c r="I800">
        <v>1163</v>
      </c>
    </row>
    <row r="801" spans="1:11" x14ac:dyDescent="0.25">
      <c r="A801" t="s">
        <v>470</v>
      </c>
      <c r="B801" t="s">
        <v>66</v>
      </c>
      <c r="C801">
        <v>2</v>
      </c>
      <c r="D801">
        <v>13</v>
      </c>
      <c r="E801" t="s">
        <v>67</v>
      </c>
      <c r="F801" s="1">
        <v>80</v>
      </c>
      <c r="G801" s="16">
        <v>42154</v>
      </c>
      <c r="H801" t="s">
        <v>377</v>
      </c>
      <c r="I801">
        <v>1728</v>
      </c>
    </row>
    <row r="802" spans="1:11" x14ac:dyDescent="0.25">
      <c r="A802" t="s">
        <v>470</v>
      </c>
      <c r="B802" t="s">
        <v>70</v>
      </c>
      <c r="C802">
        <v>1</v>
      </c>
      <c r="D802">
        <v>14</v>
      </c>
      <c r="E802" t="s">
        <v>71</v>
      </c>
      <c r="G802" s="16">
        <v>42154</v>
      </c>
      <c r="H802" t="s">
        <v>44</v>
      </c>
      <c r="I802">
        <v>0</v>
      </c>
    </row>
    <row r="803" spans="1:11" x14ac:dyDescent="0.25">
      <c r="A803" t="s">
        <v>470</v>
      </c>
      <c r="B803" t="s">
        <v>72</v>
      </c>
      <c r="C803">
        <v>1</v>
      </c>
      <c r="D803">
        <v>17</v>
      </c>
      <c r="E803" t="s">
        <v>73</v>
      </c>
      <c r="G803" s="16">
        <v>42154</v>
      </c>
      <c r="H803" t="s">
        <v>44</v>
      </c>
      <c r="I803">
        <v>0</v>
      </c>
    </row>
    <row r="804" spans="1:11" x14ac:dyDescent="0.25">
      <c r="A804" t="s">
        <v>470</v>
      </c>
      <c r="B804" t="s">
        <v>74</v>
      </c>
      <c r="C804">
        <v>1</v>
      </c>
      <c r="D804">
        <v>18</v>
      </c>
      <c r="E804" t="s">
        <v>75</v>
      </c>
      <c r="G804" s="16">
        <v>42154</v>
      </c>
      <c r="H804" t="s">
        <v>44</v>
      </c>
      <c r="I804">
        <v>0</v>
      </c>
    </row>
    <row r="805" spans="1:11" x14ac:dyDescent="0.25">
      <c r="A805" t="s">
        <v>470</v>
      </c>
      <c r="B805" t="s">
        <v>76</v>
      </c>
      <c r="C805">
        <v>1</v>
      </c>
      <c r="D805">
        <v>22</v>
      </c>
      <c r="E805" t="s">
        <v>77</v>
      </c>
      <c r="G805" s="16">
        <v>42154</v>
      </c>
      <c r="H805" t="s">
        <v>44</v>
      </c>
      <c r="I805">
        <v>0</v>
      </c>
      <c r="K805" t="s">
        <v>406</v>
      </c>
    </row>
    <row r="806" spans="1:11" x14ac:dyDescent="0.25">
      <c r="A806" t="s">
        <v>471</v>
      </c>
      <c r="B806" t="s">
        <v>43</v>
      </c>
      <c r="C806">
        <v>1</v>
      </c>
      <c r="D806">
        <v>1</v>
      </c>
      <c r="E806" t="s">
        <v>11</v>
      </c>
      <c r="G806" s="16">
        <v>42155</v>
      </c>
      <c r="H806" t="s">
        <v>44</v>
      </c>
      <c r="I806">
        <v>0</v>
      </c>
    </row>
    <row r="807" spans="1:11" x14ac:dyDescent="0.25">
      <c r="A807" t="s">
        <v>471</v>
      </c>
      <c r="B807" t="s">
        <v>43</v>
      </c>
      <c r="C807">
        <v>1</v>
      </c>
      <c r="D807">
        <v>1</v>
      </c>
      <c r="E807" t="s">
        <v>11</v>
      </c>
      <c r="F807" s="1">
        <v>102</v>
      </c>
      <c r="G807" s="16">
        <v>42155</v>
      </c>
      <c r="H807" t="s">
        <v>254</v>
      </c>
      <c r="I807">
        <v>1259</v>
      </c>
    </row>
    <row r="808" spans="1:11" x14ac:dyDescent="0.25">
      <c r="A808" t="s">
        <v>471</v>
      </c>
      <c r="B808" t="s">
        <v>43</v>
      </c>
      <c r="C808">
        <v>2</v>
      </c>
      <c r="D808">
        <v>1</v>
      </c>
      <c r="E808" t="s">
        <v>11</v>
      </c>
      <c r="F808" s="1">
        <v>95</v>
      </c>
      <c r="G808" s="16">
        <v>42155</v>
      </c>
      <c r="H808" t="s">
        <v>197</v>
      </c>
      <c r="I808">
        <v>520</v>
      </c>
    </row>
    <row r="809" spans="1:11" x14ac:dyDescent="0.25">
      <c r="A809" t="s">
        <v>471</v>
      </c>
      <c r="B809" t="s">
        <v>43</v>
      </c>
      <c r="C809">
        <v>3</v>
      </c>
      <c r="D809">
        <v>1</v>
      </c>
      <c r="E809" t="s">
        <v>11</v>
      </c>
      <c r="F809" s="1">
        <v>90</v>
      </c>
      <c r="G809" s="16">
        <v>42155</v>
      </c>
      <c r="H809" t="s">
        <v>150</v>
      </c>
      <c r="I809">
        <v>248</v>
      </c>
    </row>
    <row r="810" spans="1:11" x14ac:dyDescent="0.25">
      <c r="A810" t="s">
        <v>471</v>
      </c>
      <c r="B810" t="s">
        <v>43</v>
      </c>
      <c r="C810">
        <v>3</v>
      </c>
      <c r="D810">
        <v>1</v>
      </c>
      <c r="E810" t="s">
        <v>11</v>
      </c>
      <c r="F810" s="1">
        <v>90</v>
      </c>
      <c r="G810" s="16">
        <v>42155</v>
      </c>
      <c r="H810" t="s">
        <v>153</v>
      </c>
      <c r="I810">
        <v>2047</v>
      </c>
    </row>
    <row r="811" spans="1:11" x14ac:dyDescent="0.25">
      <c r="A811" t="s">
        <v>471</v>
      </c>
      <c r="B811" t="s">
        <v>43</v>
      </c>
      <c r="C811">
        <v>5</v>
      </c>
      <c r="D811">
        <v>1</v>
      </c>
      <c r="E811" t="s">
        <v>11</v>
      </c>
      <c r="F811" s="1">
        <v>80</v>
      </c>
      <c r="G811" s="16">
        <v>42155</v>
      </c>
      <c r="H811" t="s">
        <v>366</v>
      </c>
      <c r="I811">
        <v>2107</v>
      </c>
    </row>
    <row r="812" spans="1:11" x14ac:dyDescent="0.25">
      <c r="A812" t="s">
        <v>471</v>
      </c>
      <c r="B812" t="s">
        <v>43</v>
      </c>
      <c r="C812">
        <v>10</v>
      </c>
      <c r="D812">
        <v>1</v>
      </c>
      <c r="E812" t="s">
        <v>11</v>
      </c>
      <c r="F812" s="1">
        <v>55</v>
      </c>
      <c r="G812" s="16">
        <v>42155</v>
      </c>
      <c r="H812" t="s">
        <v>367</v>
      </c>
      <c r="I812">
        <v>901</v>
      </c>
    </row>
    <row r="813" spans="1:11" x14ac:dyDescent="0.25">
      <c r="A813" t="s">
        <v>471</v>
      </c>
      <c r="B813" t="s">
        <v>43</v>
      </c>
      <c r="C813">
        <v>12</v>
      </c>
      <c r="D813">
        <v>1</v>
      </c>
      <c r="E813" t="s">
        <v>11</v>
      </c>
      <c r="F813" s="1">
        <v>45</v>
      </c>
      <c r="G813" s="16">
        <v>42155</v>
      </c>
      <c r="H813" t="s">
        <v>393</v>
      </c>
      <c r="I813">
        <v>1329</v>
      </c>
    </row>
    <row r="814" spans="1:11" x14ac:dyDescent="0.25">
      <c r="A814" t="s">
        <v>471</v>
      </c>
      <c r="B814" t="s">
        <v>43</v>
      </c>
      <c r="C814">
        <v>13</v>
      </c>
      <c r="D814">
        <v>1</v>
      </c>
      <c r="E814" t="s">
        <v>11</v>
      </c>
      <c r="F814" s="1">
        <v>40</v>
      </c>
      <c r="G814" s="16">
        <v>42155</v>
      </c>
      <c r="H814" t="s">
        <v>370</v>
      </c>
      <c r="I814">
        <v>2104</v>
      </c>
    </row>
    <row r="815" spans="1:11" x14ac:dyDescent="0.25">
      <c r="A815" t="s">
        <v>471</v>
      </c>
      <c r="B815" t="s">
        <v>43</v>
      </c>
      <c r="C815">
        <v>14</v>
      </c>
      <c r="D815">
        <v>1</v>
      </c>
      <c r="E815" t="s">
        <v>11</v>
      </c>
      <c r="F815" s="1">
        <v>35</v>
      </c>
      <c r="G815" s="16">
        <v>42155</v>
      </c>
      <c r="H815" t="s">
        <v>158</v>
      </c>
      <c r="I815">
        <v>1098</v>
      </c>
    </row>
    <row r="816" spans="1:11" x14ac:dyDescent="0.25">
      <c r="A816" t="s">
        <v>471</v>
      </c>
      <c r="B816" t="s">
        <v>43</v>
      </c>
      <c r="C816">
        <v>15</v>
      </c>
      <c r="D816">
        <v>1</v>
      </c>
      <c r="E816" t="s">
        <v>11</v>
      </c>
      <c r="F816" s="1">
        <v>30</v>
      </c>
      <c r="G816" s="16">
        <v>42155</v>
      </c>
      <c r="H816" t="s">
        <v>368</v>
      </c>
      <c r="I816">
        <v>902</v>
      </c>
    </row>
    <row r="817" spans="1:9" x14ac:dyDescent="0.25">
      <c r="A817" t="s">
        <v>471</v>
      </c>
      <c r="B817" t="s">
        <v>43</v>
      </c>
      <c r="C817">
        <v>20</v>
      </c>
      <c r="D817">
        <v>1</v>
      </c>
      <c r="E817" t="s">
        <v>11</v>
      </c>
      <c r="F817" s="1">
        <v>0</v>
      </c>
      <c r="G817" s="16">
        <v>42155</v>
      </c>
      <c r="H817" t="s">
        <v>365</v>
      </c>
      <c r="I817">
        <v>2003</v>
      </c>
    </row>
    <row r="818" spans="1:9" x14ac:dyDescent="0.25">
      <c r="A818" t="s">
        <v>471</v>
      </c>
      <c r="B818" t="s">
        <v>50</v>
      </c>
      <c r="C818">
        <v>1</v>
      </c>
      <c r="D818">
        <v>2</v>
      </c>
      <c r="E818" t="s">
        <v>10</v>
      </c>
      <c r="G818" s="16">
        <v>42155</v>
      </c>
      <c r="H818" t="s">
        <v>44</v>
      </c>
      <c r="I818">
        <v>0</v>
      </c>
    </row>
    <row r="819" spans="1:9" x14ac:dyDescent="0.25">
      <c r="A819" t="s">
        <v>471</v>
      </c>
      <c r="B819" t="s">
        <v>50</v>
      </c>
      <c r="C819">
        <v>1</v>
      </c>
      <c r="D819">
        <v>2</v>
      </c>
      <c r="E819" t="s">
        <v>10</v>
      </c>
      <c r="F819" s="1">
        <v>100.6</v>
      </c>
      <c r="G819" s="16">
        <v>42155</v>
      </c>
      <c r="H819" t="s">
        <v>165</v>
      </c>
      <c r="I819">
        <v>1534</v>
      </c>
    </row>
    <row r="820" spans="1:9" x14ac:dyDescent="0.25">
      <c r="A820" t="s">
        <v>471</v>
      </c>
      <c r="B820" t="s">
        <v>50</v>
      </c>
      <c r="C820">
        <v>2</v>
      </c>
      <c r="D820">
        <v>2</v>
      </c>
      <c r="E820" t="s">
        <v>10</v>
      </c>
      <c r="F820" s="1">
        <v>83.333333333333329</v>
      </c>
      <c r="G820" s="16">
        <v>42155</v>
      </c>
      <c r="H820" t="s">
        <v>371</v>
      </c>
      <c r="I820">
        <v>995</v>
      </c>
    </row>
    <row r="821" spans="1:9" x14ac:dyDescent="0.25">
      <c r="A821" t="s">
        <v>471</v>
      </c>
      <c r="B821" t="s">
        <v>50</v>
      </c>
      <c r="C821">
        <v>4</v>
      </c>
      <c r="D821">
        <v>2</v>
      </c>
      <c r="E821" t="s">
        <v>10</v>
      </c>
      <c r="F821" s="1">
        <v>50</v>
      </c>
      <c r="G821" s="16">
        <v>42155</v>
      </c>
      <c r="H821" t="s">
        <v>434</v>
      </c>
      <c r="I821">
        <v>810</v>
      </c>
    </row>
    <row r="822" spans="1:9" x14ac:dyDescent="0.25">
      <c r="A822" t="s">
        <v>471</v>
      </c>
      <c r="B822" t="s">
        <v>50</v>
      </c>
      <c r="C822">
        <v>6</v>
      </c>
      <c r="D822">
        <v>2</v>
      </c>
      <c r="E822" t="s">
        <v>10</v>
      </c>
      <c r="F822" s="1">
        <v>16.666666666666657</v>
      </c>
      <c r="G822" s="16">
        <v>42155</v>
      </c>
      <c r="H822" t="s">
        <v>435</v>
      </c>
      <c r="I822">
        <v>1793</v>
      </c>
    </row>
    <row r="823" spans="1:9" x14ac:dyDescent="0.25">
      <c r="A823" t="s">
        <v>471</v>
      </c>
      <c r="B823" t="s">
        <v>52</v>
      </c>
      <c r="C823">
        <v>1</v>
      </c>
      <c r="D823">
        <v>3</v>
      </c>
      <c r="E823" t="s">
        <v>9</v>
      </c>
      <c r="G823" s="16">
        <v>42155</v>
      </c>
      <c r="H823" t="s">
        <v>44</v>
      </c>
      <c r="I823">
        <v>0</v>
      </c>
    </row>
    <row r="824" spans="1:9" x14ac:dyDescent="0.25">
      <c r="A824" t="s">
        <v>471</v>
      </c>
      <c r="B824" t="s">
        <v>52</v>
      </c>
      <c r="C824">
        <v>1</v>
      </c>
      <c r="D824">
        <v>3</v>
      </c>
      <c r="E824" t="s">
        <v>9</v>
      </c>
      <c r="F824" s="1">
        <v>100.4</v>
      </c>
      <c r="G824" s="16">
        <v>42155</v>
      </c>
      <c r="H824" t="s">
        <v>351</v>
      </c>
      <c r="I824">
        <v>3</v>
      </c>
    </row>
    <row r="825" spans="1:9" x14ac:dyDescent="0.25">
      <c r="A825" t="s">
        <v>471</v>
      </c>
      <c r="B825" t="s">
        <v>52</v>
      </c>
      <c r="C825">
        <v>2</v>
      </c>
      <c r="D825">
        <v>3</v>
      </c>
      <c r="E825" t="s">
        <v>9</v>
      </c>
      <c r="F825" s="1">
        <v>75</v>
      </c>
      <c r="G825" s="16">
        <v>42155</v>
      </c>
      <c r="H825" t="s">
        <v>373</v>
      </c>
      <c r="I825">
        <v>2081</v>
      </c>
    </row>
    <row r="826" spans="1:9" x14ac:dyDescent="0.25">
      <c r="A826" t="s">
        <v>471</v>
      </c>
      <c r="B826" t="s">
        <v>55</v>
      </c>
      <c r="C826">
        <v>1</v>
      </c>
      <c r="D826">
        <v>6</v>
      </c>
      <c r="E826" t="s">
        <v>56</v>
      </c>
      <c r="G826" s="16">
        <v>42155</v>
      </c>
      <c r="H826" t="s">
        <v>44</v>
      </c>
      <c r="I826">
        <v>0</v>
      </c>
    </row>
    <row r="827" spans="1:9" x14ac:dyDescent="0.25">
      <c r="A827" t="s">
        <v>471</v>
      </c>
      <c r="B827" t="s">
        <v>436</v>
      </c>
      <c r="C827">
        <v>1</v>
      </c>
      <c r="D827">
        <v>8</v>
      </c>
      <c r="E827" t="s">
        <v>437</v>
      </c>
      <c r="F827" s="1">
        <v>100.1</v>
      </c>
      <c r="G827" s="16">
        <v>42155</v>
      </c>
      <c r="H827" t="s">
        <v>352</v>
      </c>
      <c r="I827">
        <v>14</v>
      </c>
    </row>
    <row r="828" spans="1:9" x14ac:dyDescent="0.25">
      <c r="A828" t="s">
        <v>471</v>
      </c>
      <c r="B828" t="s">
        <v>57</v>
      </c>
      <c r="C828">
        <v>1</v>
      </c>
      <c r="D828">
        <v>10</v>
      </c>
      <c r="E828" t="s">
        <v>58</v>
      </c>
      <c r="G828" s="16">
        <v>42155</v>
      </c>
      <c r="H828" t="s">
        <v>44</v>
      </c>
      <c r="I828">
        <v>0</v>
      </c>
    </row>
    <row r="829" spans="1:9" x14ac:dyDescent="0.25">
      <c r="A829" t="s">
        <v>471</v>
      </c>
      <c r="B829" t="s">
        <v>57</v>
      </c>
      <c r="C829">
        <v>4</v>
      </c>
      <c r="D829">
        <v>10</v>
      </c>
      <c r="E829" t="s">
        <v>58</v>
      </c>
      <c r="F829" s="1">
        <v>78.571428571428569</v>
      </c>
      <c r="G829" s="16">
        <v>42155</v>
      </c>
      <c r="H829" t="s">
        <v>438</v>
      </c>
      <c r="I829">
        <v>2062</v>
      </c>
    </row>
    <row r="830" spans="1:9" x14ac:dyDescent="0.25">
      <c r="A830" t="s">
        <v>471</v>
      </c>
      <c r="B830" t="s">
        <v>57</v>
      </c>
      <c r="C830">
        <v>8</v>
      </c>
      <c r="D830">
        <v>10</v>
      </c>
      <c r="E830" t="s">
        <v>58</v>
      </c>
      <c r="F830" s="1">
        <v>50</v>
      </c>
      <c r="G830" s="16">
        <v>42155</v>
      </c>
      <c r="H830" t="s">
        <v>497</v>
      </c>
      <c r="I830">
        <v>2120</v>
      </c>
    </row>
    <row r="831" spans="1:9" x14ac:dyDescent="0.25">
      <c r="A831" t="s">
        <v>471</v>
      </c>
      <c r="B831" t="s">
        <v>57</v>
      </c>
      <c r="C831">
        <v>10</v>
      </c>
      <c r="D831">
        <v>10</v>
      </c>
      <c r="E831" t="s">
        <v>58</v>
      </c>
      <c r="F831" s="1">
        <v>35.714285714285708</v>
      </c>
      <c r="G831" s="16">
        <v>42155</v>
      </c>
      <c r="H831" t="s">
        <v>207</v>
      </c>
      <c r="I831">
        <v>1114</v>
      </c>
    </row>
    <row r="832" spans="1:9" x14ac:dyDescent="0.25">
      <c r="A832" t="s">
        <v>471</v>
      </c>
      <c r="B832" t="s">
        <v>57</v>
      </c>
      <c r="C832">
        <v>11</v>
      </c>
      <c r="D832">
        <v>10</v>
      </c>
      <c r="E832" t="s">
        <v>58</v>
      </c>
      <c r="F832" s="1">
        <v>28.571428571428569</v>
      </c>
      <c r="G832" s="16">
        <v>42155</v>
      </c>
      <c r="H832" t="s">
        <v>176</v>
      </c>
      <c r="I832">
        <v>1777</v>
      </c>
    </row>
    <row r="833" spans="1:11" x14ac:dyDescent="0.25">
      <c r="A833" t="s">
        <v>471</v>
      </c>
      <c r="B833" t="s">
        <v>60</v>
      </c>
      <c r="C833">
        <v>1</v>
      </c>
      <c r="D833">
        <v>11</v>
      </c>
      <c r="E833" t="s">
        <v>61</v>
      </c>
      <c r="G833" s="16">
        <v>42155</v>
      </c>
      <c r="H833" t="s">
        <v>44</v>
      </c>
      <c r="I833">
        <v>0</v>
      </c>
    </row>
    <row r="834" spans="1:11" x14ac:dyDescent="0.25">
      <c r="A834" t="s">
        <v>471</v>
      </c>
      <c r="B834" t="s">
        <v>60</v>
      </c>
      <c r="C834">
        <v>2</v>
      </c>
      <c r="D834">
        <v>11</v>
      </c>
      <c r="E834" t="s">
        <v>61</v>
      </c>
      <c r="F834" s="1">
        <v>94.73684210526315</v>
      </c>
      <c r="G834" s="16">
        <v>42155</v>
      </c>
      <c r="H834" t="s">
        <v>241</v>
      </c>
      <c r="I834">
        <v>1133</v>
      </c>
    </row>
    <row r="835" spans="1:11" x14ac:dyDescent="0.25">
      <c r="A835" t="s">
        <v>471</v>
      </c>
      <c r="B835" t="s">
        <v>60</v>
      </c>
      <c r="C835">
        <v>7</v>
      </c>
      <c r="D835">
        <v>11</v>
      </c>
      <c r="E835" t="s">
        <v>61</v>
      </c>
      <c r="F835" s="1">
        <v>68.421052631578945</v>
      </c>
      <c r="G835" s="16">
        <v>42155</v>
      </c>
      <c r="H835" t="s">
        <v>374</v>
      </c>
      <c r="I835">
        <v>2106</v>
      </c>
    </row>
    <row r="836" spans="1:11" x14ac:dyDescent="0.25">
      <c r="A836" t="s">
        <v>471</v>
      </c>
      <c r="B836" t="s">
        <v>60</v>
      </c>
      <c r="C836">
        <v>11</v>
      </c>
      <c r="D836">
        <v>11</v>
      </c>
      <c r="E836" t="s">
        <v>61</v>
      </c>
      <c r="F836" s="1">
        <v>47.368421052631575</v>
      </c>
      <c r="G836" s="16">
        <v>42155</v>
      </c>
      <c r="H836" t="s">
        <v>359</v>
      </c>
      <c r="I836">
        <v>1991</v>
      </c>
    </row>
    <row r="837" spans="1:11" x14ac:dyDescent="0.25">
      <c r="A837" t="s">
        <v>471</v>
      </c>
      <c r="B837" t="s">
        <v>60</v>
      </c>
      <c r="C837">
        <v>11</v>
      </c>
      <c r="D837">
        <v>11</v>
      </c>
      <c r="E837" t="s">
        <v>61</v>
      </c>
      <c r="F837" s="1">
        <v>47.368421052631575</v>
      </c>
      <c r="G837" s="16">
        <v>42155</v>
      </c>
      <c r="H837" t="s">
        <v>422</v>
      </c>
      <c r="I837">
        <v>2114</v>
      </c>
    </row>
    <row r="838" spans="1:11" x14ac:dyDescent="0.25">
      <c r="A838" t="s">
        <v>471</v>
      </c>
      <c r="B838" t="s">
        <v>64</v>
      </c>
      <c r="C838">
        <v>1</v>
      </c>
      <c r="D838">
        <v>12</v>
      </c>
      <c r="E838" t="s">
        <v>65</v>
      </c>
      <c r="G838" s="16">
        <v>42155</v>
      </c>
      <c r="H838" t="s">
        <v>44</v>
      </c>
      <c r="I838">
        <v>0</v>
      </c>
    </row>
    <row r="839" spans="1:11" x14ac:dyDescent="0.25">
      <c r="A839" t="s">
        <v>471</v>
      </c>
      <c r="B839" t="s">
        <v>66</v>
      </c>
      <c r="C839">
        <v>1</v>
      </c>
      <c r="D839">
        <v>13</v>
      </c>
      <c r="E839" t="s">
        <v>67</v>
      </c>
      <c r="G839" s="16">
        <v>42155</v>
      </c>
      <c r="H839" t="s">
        <v>44</v>
      </c>
      <c r="I839">
        <v>0</v>
      </c>
    </row>
    <row r="840" spans="1:11" x14ac:dyDescent="0.25">
      <c r="A840" t="s">
        <v>471</v>
      </c>
      <c r="B840" t="s">
        <v>70</v>
      </c>
      <c r="C840">
        <v>1</v>
      </c>
      <c r="D840">
        <v>14</v>
      </c>
      <c r="E840" t="s">
        <v>71</v>
      </c>
      <c r="G840" s="16">
        <v>42155</v>
      </c>
      <c r="H840" t="s">
        <v>44</v>
      </c>
      <c r="I840">
        <v>0</v>
      </c>
    </row>
    <row r="841" spans="1:11" x14ac:dyDescent="0.25">
      <c r="A841" t="s">
        <v>471</v>
      </c>
      <c r="B841" t="s">
        <v>72</v>
      </c>
      <c r="C841">
        <v>1</v>
      </c>
      <c r="D841">
        <v>17</v>
      </c>
      <c r="E841" t="s">
        <v>73</v>
      </c>
      <c r="G841" s="16">
        <v>42155</v>
      </c>
      <c r="H841" t="s">
        <v>44</v>
      </c>
      <c r="I841">
        <v>0</v>
      </c>
    </row>
    <row r="842" spans="1:11" x14ac:dyDescent="0.25">
      <c r="A842" t="s">
        <v>471</v>
      </c>
      <c r="B842" t="s">
        <v>74</v>
      </c>
      <c r="C842">
        <v>1</v>
      </c>
      <c r="D842">
        <v>18</v>
      </c>
      <c r="E842" t="s">
        <v>75</v>
      </c>
      <c r="G842" s="16">
        <v>42155</v>
      </c>
      <c r="H842" t="s">
        <v>44</v>
      </c>
      <c r="I842">
        <v>0</v>
      </c>
    </row>
    <row r="843" spans="1:11" x14ac:dyDescent="0.25">
      <c r="A843" t="s">
        <v>471</v>
      </c>
      <c r="B843" t="s">
        <v>74</v>
      </c>
      <c r="C843">
        <v>4</v>
      </c>
      <c r="D843">
        <v>18</v>
      </c>
      <c r="E843" t="s">
        <v>75</v>
      </c>
      <c r="F843" s="1">
        <v>50</v>
      </c>
      <c r="G843" s="16">
        <v>42155</v>
      </c>
      <c r="H843" t="s">
        <v>360</v>
      </c>
      <c r="I843">
        <v>1992</v>
      </c>
    </row>
    <row r="844" spans="1:11" x14ac:dyDescent="0.25">
      <c r="A844" t="s">
        <v>471</v>
      </c>
      <c r="B844" t="s">
        <v>76</v>
      </c>
      <c r="C844">
        <v>1</v>
      </c>
      <c r="D844">
        <v>22</v>
      </c>
      <c r="E844" t="s">
        <v>77</v>
      </c>
      <c r="G844" s="16">
        <v>42155</v>
      </c>
      <c r="H844" t="s">
        <v>44</v>
      </c>
      <c r="I844">
        <v>0</v>
      </c>
      <c r="K844" t="s">
        <v>407</v>
      </c>
    </row>
    <row r="845" spans="1:11" x14ac:dyDescent="0.25">
      <c r="A845" t="s">
        <v>472</v>
      </c>
      <c r="B845" t="s">
        <v>43</v>
      </c>
      <c r="C845">
        <v>1</v>
      </c>
      <c r="D845">
        <v>1</v>
      </c>
      <c r="E845" t="s">
        <v>11</v>
      </c>
      <c r="G845" s="16">
        <v>42155</v>
      </c>
      <c r="H845" t="s">
        <v>44</v>
      </c>
      <c r="I845">
        <v>0</v>
      </c>
    </row>
    <row r="846" spans="1:11" x14ac:dyDescent="0.25">
      <c r="A846" t="s">
        <v>472</v>
      </c>
      <c r="B846" t="s">
        <v>43</v>
      </c>
      <c r="C846">
        <v>1</v>
      </c>
      <c r="D846">
        <v>1</v>
      </c>
      <c r="E846" t="s">
        <v>11</v>
      </c>
      <c r="F846" s="1">
        <v>100.8</v>
      </c>
      <c r="G846" s="16">
        <v>42155</v>
      </c>
      <c r="H846" t="s">
        <v>93</v>
      </c>
      <c r="I846">
        <v>1369</v>
      </c>
    </row>
    <row r="847" spans="1:11" x14ac:dyDescent="0.25">
      <c r="A847" t="s">
        <v>472</v>
      </c>
      <c r="B847" t="s">
        <v>43</v>
      </c>
      <c r="C847">
        <v>8</v>
      </c>
      <c r="D847">
        <v>1</v>
      </c>
      <c r="E847" t="s">
        <v>11</v>
      </c>
      <c r="F847" s="1">
        <v>12.5</v>
      </c>
      <c r="G847" s="16">
        <v>42155</v>
      </c>
      <c r="H847" t="s">
        <v>99</v>
      </c>
      <c r="I847">
        <v>1676</v>
      </c>
    </row>
    <row r="848" spans="1:11" x14ac:dyDescent="0.25">
      <c r="A848" t="s">
        <v>472</v>
      </c>
      <c r="B848" t="s">
        <v>50</v>
      </c>
      <c r="C848">
        <v>1</v>
      </c>
      <c r="D848">
        <v>2</v>
      </c>
      <c r="E848" t="s">
        <v>10</v>
      </c>
      <c r="G848" s="16">
        <v>42155</v>
      </c>
      <c r="H848" t="s">
        <v>44</v>
      </c>
      <c r="I848">
        <v>0</v>
      </c>
    </row>
    <row r="849" spans="1:9" x14ac:dyDescent="0.25">
      <c r="A849" t="s">
        <v>472</v>
      </c>
      <c r="B849" t="s">
        <v>52</v>
      </c>
      <c r="C849">
        <v>1</v>
      </c>
      <c r="D849">
        <v>3</v>
      </c>
      <c r="E849" t="s">
        <v>9</v>
      </c>
      <c r="G849" s="16">
        <v>42155</v>
      </c>
      <c r="H849" t="s">
        <v>44</v>
      </c>
      <c r="I849">
        <v>0</v>
      </c>
    </row>
    <row r="850" spans="1:9" x14ac:dyDescent="0.25">
      <c r="A850" t="s">
        <v>472</v>
      </c>
      <c r="B850" t="s">
        <v>52</v>
      </c>
      <c r="C850">
        <v>3</v>
      </c>
      <c r="D850">
        <v>3</v>
      </c>
      <c r="E850" t="s">
        <v>9</v>
      </c>
      <c r="F850" s="1">
        <v>33.333333333333329</v>
      </c>
      <c r="G850" s="16">
        <v>42155</v>
      </c>
      <c r="H850" t="s">
        <v>121</v>
      </c>
      <c r="I850">
        <v>1720</v>
      </c>
    </row>
    <row r="851" spans="1:9" x14ac:dyDescent="0.25">
      <c r="A851" t="s">
        <v>472</v>
      </c>
      <c r="B851" t="s">
        <v>55</v>
      </c>
      <c r="C851">
        <v>1</v>
      </c>
      <c r="D851">
        <v>6</v>
      </c>
      <c r="E851" t="s">
        <v>56</v>
      </c>
      <c r="G851" s="16">
        <v>42155</v>
      </c>
      <c r="H851" t="s">
        <v>44</v>
      </c>
      <c r="I851">
        <v>0</v>
      </c>
    </row>
    <row r="852" spans="1:9" x14ac:dyDescent="0.25">
      <c r="A852" t="s">
        <v>472</v>
      </c>
      <c r="B852" t="s">
        <v>57</v>
      </c>
      <c r="C852">
        <v>1</v>
      </c>
      <c r="D852">
        <v>10</v>
      </c>
      <c r="E852" t="s">
        <v>58</v>
      </c>
      <c r="G852" s="16">
        <v>42155</v>
      </c>
      <c r="H852" t="s">
        <v>44</v>
      </c>
      <c r="I852">
        <v>0</v>
      </c>
    </row>
    <row r="853" spans="1:9" x14ac:dyDescent="0.25">
      <c r="A853" t="s">
        <v>472</v>
      </c>
      <c r="B853" t="s">
        <v>57</v>
      </c>
      <c r="C853">
        <v>2</v>
      </c>
      <c r="D853">
        <v>10</v>
      </c>
      <c r="E853" t="s">
        <v>58</v>
      </c>
      <c r="F853" s="1">
        <v>88.888888888888886</v>
      </c>
      <c r="G853" s="16">
        <v>42155</v>
      </c>
      <c r="H853" t="s">
        <v>90</v>
      </c>
      <c r="I853">
        <v>1823</v>
      </c>
    </row>
    <row r="854" spans="1:9" x14ac:dyDescent="0.25">
      <c r="A854" t="s">
        <v>472</v>
      </c>
      <c r="B854" t="s">
        <v>57</v>
      </c>
      <c r="C854">
        <v>3</v>
      </c>
      <c r="D854">
        <v>10</v>
      </c>
      <c r="E854" t="s">
        <v>58</v>
      </c>
      <c r="F854" s="1">
        <v>77.777777777777771</v>
      </c>
      <c r="G854" s="16">
        <v>42155</v>
      </c>
      <c r="H854" t="s">
        <v>248</v>
      </c>
      <c r="I854">
        <v>1934</v>
      </c>
    </row>
    <row r="855" spans="1:9" x14ac:dyDescent="0.25">
      <c r="A855" t="s">
        <v>472</v>
      </c>
      <c r="B855" t="s">
        <v>57</v>
      </c>
      <c r="C855">
        <v>4</v>
      </c>
      <c r="D855">
        <v>10</v>
      </c>
      <c r="E855" t="s">
        <v>58</v>
      </c>
      <c r="F855" s="1">
        <v>66.666666666666671</v>
      </c>
      <c r="G855" s="16">
        <v>42155</v>
      </c>
      <c r="H855" t="s">
        <v>270</v>
      </c>
      <c r="I855">
        <v>2017</v>
      </c>
    </row>
    <row r="856" spans="1:9" x14ac:dyDescent="0.25">
      <c r="A856" t="s">
        <v>472</v>
      </c>
      <c r="B856" t="s">
        <v>57</v>
      </c>
      <c r="C856">
        <v>6</v>
      </c>
      <c r="D856">
        <v>10</v>
      </c>
      <c r="E856" t="s">
        <v>58</v>
      </c>
      <c r="F856" s="1">
        <v>44.444444444444443</v>
      </c>
      <c r="G856" s="16">
        <v>42155</v>
      </c>
      <c r="H856" t="s">
        <v>253</v>
      </c>
      <c r="I856">
        <v>2086</v>
      </c>
    </row>
    <row r="857" spans="1:9" x14ac:dyDescent="0.25">
      <c r="A857" t="s">
        <v>472</v>
      </c>
      <c r="B857" t="s">
        <v>60</v>
      </c>
      <c r="C857">
        <v>1</v>
      </c>
      <c r="D857">
        <v>11</v>
      </c>
      <c r="E857" t="s">
        <v>61</v>
      </c>
      <c r="G857" s="16">
        <v>42155</v>
      </c>
      <c r="H857" t="s">
        <v>44</v>
      </c>
      <c r="I857">
        <v>0</v>
      </c>
    </row>
    <row r="858" spans="1:9" x14ac:dyDescent="0.25">
      <c r="A858" t="s">
        <v>472</v>
      </c>
      <c r="B858" t="s">
        <v>60</v>
      </c>
      <c r="C858">
        <v>1</v>
      </c>
      <c r="D858">
        <v>11</v>
      </c>
      <c r="E858" t="s">
        <v>61</v>
      </c>
      <c r="F858" s="1">
        <v>102.7</v>
      </c>
      <c r="G858" s="16">
        <v>42155</v>
      </c>
      <c r="H858" t="s">
        <v>126</v>
      </c>
      <c r="I858">
        <v>2002</v>
      </c>
    </row>
    <row r="859" spans="1:9" x14ac:dyDescent="0.25">
      <c r="A859" t="s">
        <v>472</v>
      </c>
      <c r="B859" t="s">
        <v>60</v>
      </c>
      <c r="C859">
        <v>2</v>
      </c>
      <c r="D859">
        <v>11</v>
      </c>
      <c r="E859" t="s">
        <v>61</v>
      </c>
      <c r="F859" s="1">
        <v>96.296296296296291</v>
      </c>
      <c r="G859" s="16">
        <v>42155</v>
      </c>
      <c r="H859" t="s">
        <v>328</v>
      </c>
      <c r="I859">
        <v>2043</v>
      </c>
    </row>
    <row r="860" spans="1:9" x14ac:dyDescent="0.25">
      <c r="A860" t="s">
        <v>472</v>
      </c>
      <c r="B860" t="s">
        <v>60</v>
      </c>
      <c r="C860">
        <v>4</v>
      </c>
      <c r="D860">
        <v>11</v>
      </c>
      <c r="E860" t="s">
        <v>61</v>
      </c>
      <c r="F860" s="1">
        <v>88.888888888888886</v>
      </c>
      <c r="G860" s="16">
        <v>42155</v>
      </c>
      <c r="H860" t="s">
        <v>251</v>
      </c>
      <c r="I860">
        <v>1966</v>
      </c>
    </row>
    <row r="861" spans="1:9" x14ac:dyDescent="0.25">
      <c r="A861" t="s">
        <v>472</v>
      </c>
      <c r="B861" t="s">
        <v>60</v>
      </c>
      <c r="C861">
        <v>7</v>
      </c>
      <c r="D861">
        <v>11</v>
      </c>
      <c r="E861" t="s">
        <v>61</v>
      </c>
      <c r="F861" s="1">
        <v>77.777777777777771</v>
      </c>
      <c r="G861" s="16">
        <v>42155</v>
      </c>
      <c r="H861" t="s">
        <v>250</v>
      </c>
      <c r="I861">
        <v>1733</v>
      </c>
    </row>
    <row r="862" spans="1:9" x14ac:dyDescent="0.25">
      <c r="A862" t="s">
        <v>472</v>
      </c>
      <c r="B862" t="s">
        <v>60</v>
      </c>
      <c r="C862">
        <v>7</v>
      </c>
      <c r="D862">
        <v>11</v>
      </c>
      <c r="E862" t="s">
        <v>61</v>
      </c>
      <c r="F862" s="1">
        <v>77.777777777777771</v>
      </c>
      <c r="G862" s="16">
        <v>42155</v>
      </c>
      <c r="H862" t="s">
        <v>129</v>
      </c>
      <c r="I862">
        <v>2027</v>
      </c>
    </row>
    <row r="863" spans="1:9" x14ac:dyDescent="0.25">
      <c r="A863" t="s">
        <v>472</v>
      </c>
      <c r="B863" t="s">
        <v>60</v>
      </c>
      <c r="C863">
        <v>10</v>
      </c>
      <c r="D863">
        <v>11</v>
      </c>
      <c r="E863" t="s">
        <v>61</v>
      </c>
      <c r="F863" s="1">
        <v>66.666666666666657</v>
      </c>
      <c r="G863" s="16">
        <v>42155</v>
      </c>
      <c r="H863" t="s">
        <v>330</v>
      </c>
      <c r="I863">
        <v>1918</v>
      </c>
    </row>
    <row r="864" spans="1:9" x14ac:dyDescent="0.25">
      <c r="A864" t="s">
        <v>472</v>
      </c>
      <c r="B864" t="s">
        <v>60</v>
      </c>
      <c r="C864">
        <v>13</v>
      </c>
      <c r="D864">
        <v>11</v>
      </c>
      <c r="E864" t="s">
        <v>61</v>
      </c>
      <c r="F864" s="1">
        <v>55.555555555555557</v>
      </c>
      <c r="G864" s="16">
        <v>42155</v>
      </c>
      <c r="H864" t="s">
        <v>379</v>
      </c>
      <c r="I864">
        <v>1927</v>
      </c>
    </row>
    <row r="865" spans="1:11" x14ac:dyDescent="0.25">
      <c r="A865" t="s">
        <v>472</v>
      </c>
      <c r="B865" t="s">
        <v>60</v>
      </c>
      <c r="C865">
        <v>21</v>
      </c>
      <c r="D865">
        <v>11</v>
      </c>
      <c r="E865" t="s">
        <v>61</v>
      </c>
      <c r="F865" s="1">
        <v>25.925925925925924</v>
      </c>
      <c r="G865" s="16">
        <v>42155</v>
      </c>
      <c r="H865" t="s">
        <v>127</v>
      </c>
      <c r="I865">
        <v>1734</v>
      </c>
    </row>
    <row r="866" spans="1:11" x14ac:dyDescent="0.25">
      <c r="A866" t="s">
        <v>472</v>
      </c>
      <c r="B866" t="s">
        <v>60</v>
      </c>
      <c r="C866">
        <v>21</v>
      </c>
      <c r="D866">
        <v>11</v>
      </c>
      <c r="E866" t="s">
        <v>61</v>
      </c>
      <c r="F866" s="1">
        <v>25.925925925925924</v>
      </c>
      <c r="G866" s="16">
        <v>42155</v>
      </c>
      <c r="H866" t="s">
        <v>275</v>
      </c>
      <c r="I866">
        <v>2089</v>
      </c>
    </row>
    <row r="867" spans="1:11" x14ac:dyDescent="0.25">
      <c r="A867" t="s">
        <v>472</v>
      </c>
      <c r="B867" t="s">
        <v>60</v>
      </c>
      <c r="C867">
        <v>24</v>
      </c>
      <c r="D867">
        <v>11</v>
      </c>
      <c r="E867" t="s">
        <v>61</v>
      </c>
      <c r="F867" s="1">
        <v>14.81481481481481</v>
      </c>
      <c r="G867" s="16">
        <v>42155</v>
      </c>
      <c r="H867" t="s">
        <v>128</v>
      </c>
      <c r="I867">
        <v>1957</v>
      </c>
    </row>
    <row r="868" spans="1:11" x14ac:dyDescent="0.25">
      <c r="A868" t="s">
        <v>472</v>
      </c>
      <c r="B868" t="s">
        <v>64</v>
      </c>
      <c r="C868">
        <v>1</v>
      </c>
      <c r="D868">
        <v>12</v>
      </c>
      <c r="E868" t="s">
        <v>65</v>
      </c>
      <c r="G868" s="16">
        <v>42155</v>
      </c>
      <c r="H868" t="s">
        <v>44</v>
      </c>
      <c r="I868">
        <v>0</v>
      </c>
    </row>
    <row r="869" spans="1:11" x14ac:dyDescent="0.25">
      <c r="A869" t="s">
        <v>472</v>
      </c>
      <c r="B869" t="s">
        <v>64</v>
      </c>
      <c r="C869">
        <v>4</v>
      </c>
      <c r="D869">
        <v>12</v>
      </c>
      <c r="E869" t="s">
        <v>65</v>
      </c>
      <c r="F869" s="1">
        <v>82.35294117647058</v>
      </c>
      <c r="G869" s="16">
        <v>42155</v>
      </c>
      <c r="H869" t="s">
        <v>183</v>
      </c>
      <c r="I869">
        <v>1964</v>
      </c>
    </row>
    <row r="870" spans="1:11" x14ac:dyDescent="0.25">
      <c r="A870" t="s">
        <v>472</v>
      </c>
      <c r="B870" t="s">
        <v>64</v>
      </c>
      <c r="C870">
        <v>12</v>
      </c>
      <c r="D870">
        <v>12</v>
      </c>
      <c r="E870" t="s">
        <v>65</v>
      </c>
      <c r="F870" s="1">
        <v>35.294117647058812</v>
      </c>
      <c r="G870" s="16">
        <v>42155</v>
      </c>
      <c r="H870" t="s">
        <v>252</v>
      </c>
      <c r="I870">
        <v>2087</v>
      </c>
    </row>
    <row r="871" spans="1:11" x14ac:dyDescent="0.25">
      <c r="A871" t="s">
        <v>472</v>
      </c>
      <c r="B871" t="s">
        <v>66</v>
      </c>
      <c r="C871">
        <v>1</v>
      </c>
      <c r="D871">
        <v>13</v>
      </c>
      <c r="E871" t="s">
        <v>67</v>
      </c>
      <c r="G871" s="16">
        <v>42155</v>
      </c>
      <c r="H871" t="s">
        <v>44</v>
      </c>
      <c r="I871">
        <v>0</v>
      </c>
    </row>
    <row r="872" spans="1:11" x14ac:dyDescent="0.25">
      <c r="A872" t="s">
        <v>472</v>
      </c>
      <c r="B872" t="s">
        <v>70</v>
      </c>
      <c r="C872">
        <v>1</v>
      </c>
      <c r="D872">
        <v>14</v>
      </c>
      <c r="E872" t="s">
        <v>71</v>
      </c>
      <c r="G872" s="16">
        <v>42155</v>
      </c>
      <c r="H872" t="s">
        <v>44</v>
      </c>
      <c r="I872">
        <v>0</v>
      </c>
    </row>
    <row r="873" spans="1:11" x14ac:dyDescent="0.25">
      <c r="A873" t="s">
        <v>472</v>
      </c>
      <c r="B873" t="s">
        <v>70</v>
      </c>
      <c r="C873">
        <v>1</v>
      </c>
      <c r="D873">
        <v>14</v>
      </c>
      <c r="E873" t="s">
        <v>71</v>
      </c>
      <c r="F873" s="1">
        <v>100.5</v>
      </c>
      <c r="G873" s="16">
        <v>42155</v>
      </c>
      <c r="H873" t="s">
        <v>287</v>
      </c>
      <c r="I873">
        <v>766</v>
      </c>
    </row>
    <row r="874" spans="1:11" x14ac:dyDescent="0.25">
      <c r="A874" t="s">
        <v>472</v>
      </c>
      <c r="B874" t="s">
        <v>70</v>
      </c>
      <c r="C874">
        <v>2</v>
      </c>
      <c r="D874">
        <v>14</v>
      </c>
      <c r="E874" t="s">
        <v>71</v>
      </c>
      <c r="F874" s="1">
        <v>80</v>
      </c>
      <c r="G874" s="16">
        <v>42155</v>
      </c>
      <c r="H874" t="s">
        <v>380</v>
      </c>
      <c r="I874">
        <v>574</v>
      </c>
    </row>
    <row r="875" spans="1:11" x14ac:dyDescent="0.25">
      <c r="A875" t="s">
        <v>472</v>
      </c>
      <c r="B875" t="s">
        <v>70</v>
      </c>
      <c r="C875">
        <v>4</v>
      </c>
      <c r="D875">
        <v>14</v>
      </c>
      <c r="E875" t="s">
        <v>71</v>
      </c>
      <c r="F875" s="1">
        <v>40</v>
      </c>
      <c r="G875" s="16">
        <v>42155</v>
      </c>
      <c r="H875" t="s">
        <v>381</v>
      </c>
      <c r="I875">
        <v>2088</v>
      </c>
    </row>
    <row r="876" spans="1:11" x14ac:dyDescent="0.25">
      <c r="A876" t="s">
        <v>472</v>
      </c>
      <c r="B876" t="s">
        <v>72</v>
      </c>
      <c r="C876">
        <v>1</v>
      </c>
      <c r="D876">
        <v>17</v>
      </c>
      <c r="E876" t="s">
        <v>73</v>
      </c>
      <c r="G876" s="16">
        <v>42155</v>
      </c>
      <c r="H876" t="s">
        <v>44</v>
      </c>
      <c r="I876">
        <v>0</v>
      </c>
    </row>
    <row r="877" spans="1:11" x14ac:dyDescent="0.25">
      <c r="A877" t="s">
        <v>472</v>
      </c>
      <c r="B877" t="s">
        <v>74</v>
      </c>
      <c r="C877">
        <v>1</v>
      </c>
      <c r="D877">
        <v>18</v>
      </c>
      <c r="E877" t="s">
        <v>75</v>
      </c>
      <c r="G877" s="16">
        <v>42155</v>
      </c>
      <c r="H877" t="s">
        <v>44</v>
      </c>
      <c r="I877">
        <v>0</v>
      </c>
    </row>
    <row r="878" spans="1:11" x14ac:dyDescent="0.25">
      <c r="A878" t="s">
        <v>472</v>
      </c>
      <c r="B878" t="s">
        <v>76</v>
      </c>
      <c r="C878">
        <v>1</v>
      </c>
      <c r="D878">
        <v>22</v>
      </c>
      <c r="E878" t="s">
        <v>77</v>
      </c>
      <c r="G878" s="16">
        <v>42155</v>
      </c>
      <c r="H878" t="s">
        <v>44</v>
      </c>
      <c r="I878">
        <v>0</v>
      </c>
      <c r="K878" t="s">
        <v>408</v>
      </c>
    </row>
    <row r="879" spans="1:11" x14ac:dyDescent="0.25">
      <c r="A879" t="s">
        <v>473</v>
      </c>
      <c r="B879" t="s">
        <v>43</v>
      </c>
      <c r="C879">
        <v>1</v>
      </c>
      <c r="D879">
        <v>1</v>
      </c>
      <c r="E879" t="s">
        <v>11</v>
      </c>
      <c r="G879" s="16">
        <v>42155</v>
      </c>
      <c r="H879" t="s">
        <v>44</v>
      </c>
      <c r="I879">
        <v>0</v>
      </c>
    </row>
    <row r="880" spans="1:11" x14ac:dyDescent="0.25">
      <c r="A880" t="s">
        <v>473</v>
      </c>
      <c r="B880" t="s">
        <v>43</v>
      </c>
      <c r="C880">
        <v>1</v>
      </c>
      <c r="D880">
        <v>1</v>
      </c>
      <c r="E880" t="s">
        <v>11</v>
      </c>
      <c r="F880" s="1">
        <v>102</v>
      </c>
      <c r="G880" s="16">
        <v>42155</v>
      </c>
      <c r="H880" t="s">
        <v>194</v>
      </c>
      <c r="I880">
        <v>1726</v>
      </c>
    </row>
    <row r="881" spans="1:9" x14ac:dyDescent="0.25">
      <c r="A881" t="s">
        <v>473</v>
      </c>
      <c r="B881" t="s">
        <v>43</v>
      </c>
      <c r="C881">
        <v>3</v>
      </c>
      <c r="D881">
        <v>1</v>
      </c>
      <c r="E881" t="s">
        <v>11</v>
      </c>
      <c r="F881" s="1">
        <v>90</v>
      </c>
      <c r="G881" s="16">
        <v>42155</v>
      </c>
      <c r="H881" t="s">
        <v>257</v>
      </c>
      <c r="I881">
        <v>1598</v>
      </c>
    </row>
    <row r="882" spans="1:9" x14ac:dyDescent="0.25">
      <c r="A882" t="s">
        <v>473</v>
      </c>
      <c r="B882" t="s">
        <v>43</v>
      </c>
      <c r="C882">
        <v>4</v>
      </c>
      <c r="D882">
        <v>1</v>
      </c>
      <c r="E882" t="s">
        <v>11</v>
      </c>
      <c r="F882" s="1">
        <v>85</v>
      </c>
      <c r="G882" s="16">
        <v>42155</v>
      </c>
      <c r="H882" t="s">
        <v>151</v>
      </c>
      <c r="I882">
        <v>595</v>
      </c>
    </row>
    <row r="883" spans="1:9" x14ac:dyDescent="0.25">
      <c r="A883" t="s">
        <v>473</v>
      </c>
      <c r="B883" t="s">
        <v>43</v>
      </c>
      <c r="C883">
        <v>4</v>
      </c>
      <c r="D883">
        <v>1</v>
      </c>
      <c r="E883" t="s">
        <v>11</v>
      </c>
      <c r="F883" s="1">
        <v>85</v>
      </c>
      <c r="G883" s="16">
        <v>42155</v>
      </c>
      <c r="H883" t="s">
        <v>319</v>
      </c>
      <c r="I883">
        <v>1286</v>
      </c>
    </row>
    <row r="884" spans="1:9" x14ac:dyDescent="0.25">
      <c r="A884" t="s">
        <v>473</v>
      </c>
      <c r="B884" t="s">
        <v>43</v>
      </c>
      <c r="C884">
        <v>7</v>
      </c>
      <c r="D884">
        <v>1</v>
      </c>
      <c r="E884" t="s">
        <v>11</v>
      </c>
      <c r="F884" s="1">
        <v>70</v>
      </c>
      <c r="G884" s="16">
        <v>42155</v>
      </c>
      <c r="H884" t="s">
        <v>154</v>
      </c>
      <c r="I884">
        <v>2008</v>
      </c>
    </row>
    <row r="885" spans="1:9" x14ac:dyDescent="0.25">
      <c r="A885" t="s">
        <v>473</v>
      </c>
      <c r="B885" t="s">
        <v>43</v>
      </c>
      <c r="C885">
        <v>9</v>
      </c>
      <c r="D885">
        <v>1</v>
      </c>
      <c r="E885" t="s">
        <v>11</v>
      </c>
      <c r="F885" s="1">
        <v>60</v>
      </c>
      <c r="G885" s="16">
        <v>42155</v>
      </c>
      <c r="H885" t="s">
        <v>195</v>
      </c>
      <c r="I885">
        <v>1742</v>
      </c>
    </row>
    <row r="886" spans="1:9" x14ac:dyDescent="0.25">
      <c r="A886" t="s">
        <v>473</v>
      </c>
      <c r="B886" t="s">
        <v>43</v>
      </c>
      <c r="C886">
        <v>10</v>
      </c>
      <c r="D886">
        <v>1</v>
      </c>
      <c r="E886" t="s">
        <v>11</v>
      </c>
      <c r="F886" s="1">
        <v>55</v>
      </c>
      <c r="G886" s="16">
        <v>42155</v>
      </c>
      <c r="H886" t="s">
        <v>296</v>
      </c>
      <c r="I886">
        <v>1245</v>
      </c>
    </row>
    <row r="887" spans="1:9" x14ac:dyDescent="0.25">
      <c r="A887" t="s">
        <v>473</v>
      </c>
      <c r="B887" t="s">
        <v>43</v>
      </c>
      <c r="C887">
        <v>10</v>
      </c>
      <c r="D887">
        <v>1</v>
      </c>
      <c r="E887" t="s">
        <v>11</v>
      </c>
      <c r="F887" s="1">
        <v>55</v>
      </c>
      <c r="G887" s="16">
        <v>42155</v>
      </c>
      <c r="H887" t="s">
        <v>383</v>
      </c>
      <c r="I887">
        <v>1473</v>
      </c>
    </row>
    <row r="888" spans="1:9" x14ac:dyDescent="0.25">
      <c r="A888" t="s">
        <v>473</v>
      </c>
      <c r="B888" t="s">
        <v>43</v>
      </c>
      <c r="C888">
        <v>13</v>
      </c>
      <c r="D888">
        <v>1</v>
      </c>
      <c r="E888" t="s">
        <v>11</v>
      </c>
      <c r="F888" s="1">
        <v>40</v>
      </c>
      <c r="G888" s="16">
        <v>42155</v>
      </c>
      <c r="H888" t="s">
        <v>362</v>
      </c>
      <c r="I888">
        <v>865</v>
      </c>
    </row>
    <row r="889" spans="1:9" x14ac:dyDescent="0.25">
      <c r="A889" t="s">
        <v>473</v>
      </c>
      <c r="B889" t="s">
        <v>43</v>
      </c>
      <c r="C889">
        <v>17</v>
      </c>
      <c r="D889">
        <v>1</v>
      </c>
      <c r="E889" t="s">
        <v>11</v>
      </c>
      <c r="F889" s="1">
        <v>20</v>
      </c>
      <c r="G889" s="16">
        <v>42155</v>
      </c>
      <c r="H889" t="s">
        <v>384</v>
      </c>
      <c r="I889">
        <v>1430</v>
      </c>
    </row>
    <row r="890" spans="1:9" x14ac:dyDescent="0.25">
      <c r="A890" t="s">
        <v>473</v>
      </c>
      <c r="B890" t="s">
        <v>50</v>
      </c>
      <c r="C890">
        <v>1</v>
      </c>
      <c r="D890">
        <v>2</v>
      </c>
      <c r="E890" t="s">
        <v>10</v>
      </c>
      <c r="G890" s="16">
        <v>42155</v>
      </c>
      <c r="H890" t="s">
        <v>44</v>
      </c>
      <c r="I890">
        <v>0</v>
      </c>
    </row>
    <row r="891" spans="1:9" x14ac:dyDescent="0.25">
      <c r="A891" t="s">
        <v>473</v>
      </c>
      <c r="B891" t="s">
        <v>50</v>
      </c>
      <c r="C891">
        <v>1</v>
      </c>
      <c r="D891">
        <v>2</v>
      </c>
      <c r="E891" t="s">
        <v>10</v>
      </c>
      <c r="F891" s="1">
        <v>100.4</v>
      </c>
      <c r="G891" s="16">
        <v>42155</v>
      </c>
      <c r="H891" t="s">
        <v>262</v>
      </c>
      <c r="I891">
        <v>1411</v>
      </c>
    </row>
    <row r="892" spans="1:9" x14ac:dyDescent="0.25">
      <c r="A892" t="s">
        <v>473</v>
      </c>
      <c r="B892" t="s">
        <v>50</v>
      </c>
      <c r="C892">
        <v>2</v>
      </c>
      <c r="D892">
        <v>2</v>
      </c>
      <c r="E892" t="s">
        <v>10</v>
      </c>
      <c r="F892" s="1">
        <v>75</v>
      </c>
      <c r="G892" s="16">
        <v>42155</v>
      </c>
      <c r="H892" t="s">
        <v>261</v>
      </c>
      <c r="I892">
        <v>747</v>
      </c>
    </row>
    <row r="893" spans="1:9" x14ac:dyDescent="0.25">
      <c r="A893" t="s">
        <v>473</v>
      </c>
      <c r="B893" t="s">
        <v>50</v>
      </c>
      <c r="C893">
        <v>3</v>
      </c>
      <c r="D893">
        <v>2</v>
      </c>
      <c r="E893" t="s">
        <v>10</v>
      </c>
      <c r="F893" s="1">
        <v>50</v>
      </c>
      <c r="G893" s="16">
        <v>42155</v>
      </c>
      <c r="H893" t="s">
        <v>322</v>
      </c>
      <c r="I893">
        <v>257</v>
      </c>
    </row>
    <row r="894" spans="1:9" x14ac:dyDescent="0.25">
      <c r="A894" t="s">
        <v>473</v>
      </c>
      <c r="B894" t="s">
        <v>50</v>
      </c>
      <c r="C894">
        <v>4</v>
      </c>
      <c r="D894">
        <v>2</v>
      </c>
      <c r="E894" t="s">
        <v>10</v>
      </c>
      <c r="F894" s="1">
        <v>25</v>
      </c>
      <c r="G894" s="16">
        <v>42155</v>
      </c>
      <c r="H894" t="s">
        <v>118</v>
      </c>
      <c r="I894">
        <v>1401</v>
      </c>
    </row>
    <row r="895" spans="1:9" x14ac:dyDescent="0.25">
      <c r="A895" t="s">
        <v>473</v>
      </c>
      <c r="B895" t="s">
        <v>52</v>
      </c>
      <c r="C895">
        <v>1</v>
      </c>
      <c r="D895">
        <v>3</v>
      </c>
      <c r="E895" t="s">
        <v>9</v>
      </c>
      <c r="G895" s="16">
        <v>42155</v>
      </c>
      <c r="H895" t="s">
        <v>44</v>
      </c>
      <c r="I895">
        <v>0</v>
      </c>
    </row>
    <row r="896" spans="1:9" x14ac:dyDescent="0.25">
      <c r="A896" t="s">
        <v>473</v>
      </c>
      <c r="B896" t="s">
        <v>55</v>
      </c>
      <c r="C896">
        <v>1</v>
      </c>
      <c r="D896">
        <v>6</v>
      </c>
      <c r="E896" t="s">
        <v>56</v>
      </c>
      <c r="G896" s="16">
        <v>42155</v>
      </c>
      <c r="H896" t="s">
        <v>44</v>
      </c>
      <c r="I896">
        <v>0</v>
      </c>
    </row>
    <row r="897" spans="1:9" x14ac:dyDescent="0.25">
      <c r="A897" t="s">
        <v>473</v>
      </c>
      <c r="B897" t="s">
        <v>57</v>
      </c>
      <c r="C897">
        <v>1</v>
      </c>
      <c r="D897">
        <v>10</v>
      </c>
      <c r="E897" t="s">
        <v>58</v>
      </c>
      <c r="G897" s="16">
        <v>42155</v>
      </c>
      <c r="H897" t="s">
        <v>44</v>
      </c>
      <c r="I897">
        <v>0</v>
      </c>
    </row>
    <row r="898" spans="1:9" x14ac:dyDescent="0.25">
      <c r="A898" t="s">
        <v>473</v>
      </c>
      <c r="B898" t="s">
        <v>57</v>
      </c>
      <c r="C898">
        <v>1</v>
      </c>
      <c r="D898">
        <v>10</v>
      </c>
      <c r="E898" t="s">
        <v>58</v>
      </c>
      <c r="F898" s="1">
        <v>103</v>
      </c>
      <c r="G898" s="16">
        <v>42155</v>
      </c>
      <c r="H898" t="s">
        <v>173</v>
      </c>
      <c r="I898">
        <v>2007</v>
      </c>
    </row>
    <row r="899" spans="1:9" x14ac:dyDescent="0.25">
      <c r="A899" t="s">
        <v>473</v>
      </c>
      <c r="B899" t="s">
        <v>57</v>
      </c>
      <c r="C899">
        <v>3</v>
      </c>
      <c r="D899">
        <v>10</v>
      </c>
      <c r="E899" t="s">
        <v>58</v>
      </c>
      <c r="F899" s="1">
        <v>93.333333333333329</v>
      </c>
      <c r="G899" s="16">
        <v>42155</v>
      </c>
      <c r="H899" t="s">
        <v>265</v>
      </c>
      <c r="I899">
        <v>1416</v>
      </c>
    </row>
    <row r="900" spans="1:9" x14ac:dyDescent="0.25">
      <c r="A900" t="s">
        <v>473</v>
      </c>
      <c r="B900" t="s">
        <v>57</v>
      </c>
      <c r="C900">
        <v>3</v>
      </c>
      <c r="D900">
        <v>10</v>
      </c>
      <c r="E900" t="s">
        <v>58</v>
      </c>
      <c r="F900" s="1">
        <v>93.333333333333329</v>
      </c>
      <c r="G900" s="16">
        <v>42155</v>
      </c>
      <c r="H900" t="s">
        <v>177</v>
      </c>
      <c r="I900">
        <v>2021</v>
      </c>
    </row>
    <row r="901" spans="1:9" x14ac:dyDescent="0.25">
      <c r="A901" t="s">
        <v>473</v>
      </c>
      <c r="B901" t="s">
        <v>57</v>
      </c>
      <c r="C901">
        <v>3</v>
      </c>
      <c r="D901">
        <v>10</v>
      </c>
      <c r="E901" t="s">
        <v>58</v>
      </c>
      <c r="F901" s="1">
        <v>93.333333333333329</v>
      </c>
      <c r="G901" s="16">
        <v>42155</v>
      </c>
      <c r="H901" t="s">
        <v>356</v>
      </c>
      <c r="I901">
        <v>2054</v>
      </c>
    </row>
    <row r="902" spans="1:9" x14ac:dyDescent="0.25">
      <c r="A902" t="s">
        <v>473</v>
      </c>
      <c r="B902" t="s">
        <v>57</v>
      </c>
      <c r="C902">
        <v>6</v>
      </c>
      <c r="D902">
        <v>10</v>
      </c>
      <c r="E902" t="s">
        <v>58</v>
      </c>
      <c r="F902" s="1">
        <v>83.333333333333329</v>
      </c>
      <c r="G902" s="16">
        <v>42155</v>
      </c>
      <c r="H902" t="s">
        <v>206</v>
      </c>
      <c r="I902">
        <v>1683</v>
      </c>
    </row>
    <row r="903" spans="1:9" x14ac:dyDescent="0.25">
      <c r="A903" t="s">
        <v>473</v>
      </c>
      <c r="B903" t="s">
        <v>57</v>
      </c>
      <c r="C903">
        <v>6</v>
      </c>
      <c r="D903">
        <v>10</v>
      </c>
      <c r="E903" t="s">
        <v>58</v>
      </c>
      <c r="F903" s="1">
        <v>83.333333333333329</v>
      </c>
      <c r="G903" s="16">
        <v>42155</v>
      </c>
      <c r="H903" t="s">
        <v>271</v>
      </c>
      <c r="I903">
        <v>1819</v>
      </c>
    </row>
    <row r="904" spans="1:9" x14ac:dyDescent="0.25">
      <c r="A904" t="s">
        <v>473</v>
      </c>
      <c r="B904" t="s">
        <v>57</v>
      </c>
      <c r="C904">
        <v>8</v>
      </c>
      <c r="D904">
        <v>10</v>
      </c>
      <c r="E904" t="s">
        <v>58</v>
      </c>
      <c r="F904" s="1">
        <v>76.666666666666657</v>
      </c>
      <c r="G904" s="16">
        <v>42155</v>
      </c>
      <c r="H904" t="s">
        <v>167</v>
      </c>
      <c r="I904">
        <v>1412</v>
      </c>
    </row>
    <row r="905" spans="1:9" x14ac:dyDescent="0.25">
      <c r="A905" t="s">
        <v>473</v>
      </c>
      <c r="B905" t="s">
        <v>57</v>
      </c>
      <c r="C905">
        <v>8</v>
      </c>
      <c r="D905">
        <v>10</v>
      </c>
      <c r="E905" t="s">
        <v>58</v>
      </c>
      <c r="F905" s="1">
        <v>76.666666666666657</v>
      </c>
      <c r="G905" s="16">
        <v>42155</v>
      </c>
      <c r="H905" t="s">
        <v>205</v>
      </c>
      <c r="I905">
        <v>1919</v>
      </c>
    </row>
    <row r="906" spans="1:9" x14ac:dyDescent="0.25">
      <c r="A906" t="s">
        <v>473</v>
      </c>
      <c r="B906" t="s">
        <v>57</v>
      </c>
      <c r="C906">
        <v>10</v>
      </c>
      <c r="D906">
        <v>10</v>
      </c>
      <c r="E906" t="s">
        <v>58</v>
      </c>
      <c r="F906" s="1">
        <v>70</v>
      </c>
      <c r="G906" s="16">
        <v>42155</v>
      </c>
      <c r="H906" t="s">
        <v>123</v>
      </c>
      <c r="I906">
        <v>1885</v>
      </c>
    </row>
    <row r="907" spans="1:9" x14ac:dyDescent="0.25">
      <c r="A907" t="s">
        <v>473</v>
      </c>
      <c r="B907" t="s">
        <v>57</v>
      </c>
      <c r="C907">
        <v>12</v>
      </c>
      <c r="D907">
        <v>10</v>
      </c>
      <c r="E907" t="s">
        <v>58</v>
      </c>
      <c r="F907" s="1">
        <v>63.333333333333329</v>
      </c>
      <c r="G907" s="16">
        <v>42155</v>
      </c>
      <c r="H907" t="s">
        <v>385</v>
      </c>
      <c r="I907">
        <v>1883</v>
      </c>
    </row>
    <row r="908" spans="1:9" x14ac:dyDescent="0.25">
      <c r="A908" t="s">
        <v>473</v>
      </c>
      <c r="B908" t="s">
        <v>57</v>
      </c>
      <c r="C908">
        <v>14</v>
      </c>
      <c r="D908">
        <v>10</v>
      </c>
      <c r="E908" t="s">
        <v>58</v>
      </c>
      <c r="F908" s="1">
        <v>56.666666666666664</v>
      </c>
      <c r="G908" s="16">
        <v>42155</v>
      </c>
      <c r="H908" t="s">
        <v>386</v>
      </c>
      <c r="I908">
        <v>1645</v>
      </c>
    </row>
    <row r="909" spans="1:9" x14ac:dyDescent="0.25">
      <c r="A909" t="s">
        <v>473</v>
      </c>
      <c r="B909" t="s">
        <v>57</v>
      </c>
      <c r="C909">
        <v>15</v>
      </c>
      <c r="D909">
        <v>10</v>
      </c>
      <c r="E909" t="s">
        <v>58</v>
      </c>
      <c r="F909" s="1">
        <v>53.333333333333329</v>
      </c>
      <c r="G909" s="16">
        <v>42155</v>
      </c>
      <c r="H909" t="s">
        <v>124</v>
      </c>
      <c r="I909">
        <v>1825</v>
      </c>
    </row>
    <row r="910" spans="1:9" x14ac:dyDescent="0.25">
      <c r="A910" t="s">
        <v>473</v>
      </c>
      <c r="B910" t="s">
        <v>57</v>
      </c>
      <c r="C910">
        <v>15</v>
      </c>
      <c r="D910">
        <v>10</v>
      </c>
      <c r="E910" t="s">
        <v>58</v>
      </c>
      <c r="F910" s="1">
        <v>53.333333333333329</v>
      </c>
      <c r="G910" s="16">
        <v>42155</v>
      </c>
      <c r="H910" t="s">
        <v>358</v>
      </c>
      <c r="I910">
        <v>1949</v>
      </c>
    </row>
    <row r="911" spans="1:9" x14ac:dyDescent="0.25">
      <c r="A911" t="s">
        <v>473</v>
      </c>
      <c r="B911" t="s">
        <v>57</v>
      </c>
      <c r="C911">
        <v>18</v>
      </c>
      <c r="D911">
        <v>10</v>
      </c>
      <c r="E911" t="s">
        <v>58</v>
      </c>
      <c r="F911" s="1">
        <v>43.333333333333329</v>
      </c>
      <c r="G911" s="16">
        <v>42155</v>
      </c>
      <c r="H911" t="s">
        <v>249</v>
      </c>
      <c r="I911">
        <v>1453</v>
      </c>
    </row>
    <row r="912" spans="1:9" x14ac:dyDescent="0.25">
      <c r="A912" t="s">
        <v>473</v>
      </c>
      <c r="B912" t="s">
        <v>57</v>
      </c>
      <c r="C912">
        <v>20</v>
      </c>
      <c r="D912">
        <v>10</v>
      </c>
      <c r="E912" t="s">
        <v>58</v>
      </c>
      <c r="F912" s="1">
        <v>36.666666666666664</v>
      </c>
      <c r="G912" s="16">
        <v>42155</v>
      </c>
      <c r="H912" t="s">
        <v>387</v>
      </c>
      <c r="I912">
        <v>1981</v>
      </c>
    </row>
    <row r="913" spans="1:9" x14ac:dyDescent="0.25">
      <c r="A913" t="s">
        <v>473</v>
      </c>
      <c r="B913" t="s">
        <v>57</v>
      </c>
      <c r="C913">
        <v>21</v>
      </c>
      <c r="D913">
        <v>10</v>
      </c>
      <c r="E913" t="s">
        <v>58</v>
      </c>
      <c r="F913" s="1">
        <v>33.333333333333329</v>
      </c>
      <c r="G913" s="16">
        <v>42155</v>
      </c>
      <c r="H913" t="s">
        <v>274</v>
      </c>
      <c r="I913">
        <v>1839</v>
      </c>
    </row>
    <row r="914" spans="1:9" x14ac:dyDescent="0.25">
      <c r="A914" t="s">
        <v>473</v>
      </c>
      <c r="B914" t="s">
        <v>57</v>
      </c>
      <c r="C914">
        <v>21</v>
      </c>
      <c r="D914">
        <v>10</v>
      </c>
      <c r="E914" t="s">
        <v>58</v>
      </c>
      <c r="F914" s="1">
        <v>33.333333333333329</v>
      </c>
      <c r="G914" s="16">
        <v>42155</v>
      </c>
      <c r="H914" t="s">
        <v>388</v>
      </c>
      <c r="I914">
        <v>2096</v>
      </c>
    </row>
    <row r="915" spans="1:9" x14ac:dyDescent="0.25">
      <c r="A915" t="s">
        <v>473</v>
      </c>
      <c r="B915" t="s">
        <v>57</v>
      </c>
      <c r="C915">
        <v>23</v>
      </c>
      <c r="D915">
        <v>10</v>
      </c>
      <c r="E915" t="s">
        <v>58</v>
      </c>
      <c r="F915" s="1">
        <v>26.666666666666657</v>
      </c>
      <c r="G915" s="16">
        <v>42155</v>
      </c>
      <c r="H915" t="s">
        <v>168</v>
      </c>
      <c r="I915">
        <v>1815</v>
      </c>
    </row>
    <row r="916" spans="1:9" x14ac:dyDescent="0.25">
      <c r="A916" t="s">
        <v>473</v>
      </c>
      <c r="B916" t="s">
        <v>57</v>
      </c>
      <c r="C916">
        <v>24</v>
      </c>
      <c r="D916">
        <v>10</v>
      </c>
      <c r="E916" t="s">
        <v>58</v>
      </c>
      <c r="F916" s="1">
        <v>23.333333333333329</v>
      </c>
      <c r="G916" s="16">
        <v>42155</v>
      </c>
      <c r="H916" t="s">
        <v>311</v>
      </c>
      <c r="I916">
        <v>1945</v>
      </c>
    </row>
    <row r="917" spans="1:9" x14ac:dyDescent="0.25">
      <c r="A917" t="s">
        <v>473</v>
      </c>
      <c r="B917" t="s">
        <v>57</v>
      </c>
      <c r="C917">
        <v>26</v>
      </c>
      <c r="D917">
        <v>10</v>
      </c>
      <c r="E917" t="s">
        <v>58</v>
      </c>
      <c r="F917" s="1">
        <v>16.666666666666657</v>
      </c>
      <c r="G917" s="16">
        <v>42155</v>
      </c>
      <c r="H917" t="s">
        <v>180</v>
      </c>
      <c r="I917">
        <v>1696</v>
      </c>
    </row>
    <row r="918" spans="1:9" x14ac:dyDescent="0.25">
      <c r="A918" t="s">
        <v>473</v>
      </c>
      <c r="B918" t="s">
        <v>57</v>
      </c>
      <c r="C918">
        <v>26</v>
      </c>
      <c r="D918">
        <v>10</v>
      </c>
      <c r="E918" t="s">
        <v>58</v>
      </c>
      <c r="F918" s="1">
        <v>16.666666666666657</v>
      </c>
      <c r="G918" s="16">
        <v>42155</v>
      </c>
      <c r="H918" t="s">
        <v>212</v>
      </c>
      <c r="I918">
        <v>1719</v>
      </c>
    </row>
    <row r="919" spans="1:9" x14ac:dyDescent="0.25">
      <c r="A919" t="s">
        <v>473</v>
      </c>
      <c r="B919" t="s">
        <v>57</v>
      </c>
      <c r="C919">
        <v>26</v>
      </c>
      <c r="D919">
        <v>10</v>
      </c>
      <c r="E919" t="s">
        <v>58</v>
      </c>
      <c r="F919" s="1">
        <v>16.666666666666657</v>
      </c>
      <c r="G919" s="16">
        <v>42155</v>
      </c>
      <c r="H919" t="s">
        <v>357</v>
      </c>
      <c r="I919">
        <v>1781</v>
      </c>
    </row>
    <row r="920" spans="1:9" x14ac:dyDescent="0.25">
      <c r="A920" t="s">
        <v>473</v>
      </c>
      <c r="B920" t="s">
        <v>57</v>
      </c>
      <c r="C920">
        <v>30</v>
      </c>
      <c r="D920">
        <v>10</v>
      </c>
      <c r="E920" t="s">
        <v>58</v>
      </c>
      <c r="F920" s="1">
        <v>3.3333333333333286</v>
      </c>
      <c r="G920" s="16">
        <v>42155</v>
      </c>
      <c r="H920" t="s">
        <v>210</v>
      </c>
      <c r="I920">
        <v>1677</v>
      </c>
    </row>
    <row r="921" spans="1:9" x14ac:dyDescent="0.25">
      <c r="A921" t="s">
        <v>473</v>
      </c>
      <c r="B921" t="s">
        <v>60</v>
      </c>
      <c r="C921">
        <v>1</v>
      </c>
      <c r="D921">
        <v>11</v>
      </c>
      <c r="E921" t="s">
        <v>61</v>
      </c>
      <c r="G921" s="16">
        <v>42155</v>
      </c>
      <c r="H921" t="s">
        <v>44</v>
      </c>
      <c r="I921">
        <v>0</v>
      </c>
    </row>
    <row r="922" spans="1:9" x14ac:dyDescent="0.25">
      <c r="A922" t="s">
        <v>473</v>
      </c>
      <c r="B922" t="s">
        <v>60</v>
      </c>
      <c r="C922">
        <v>1</v>
      </c>
      <c r="D922">
        <v>11</v>
      </c>
      <c r="E922" t="s">
        <v>61</v>
      </c>
      <c r="F922" s="1">
        <v>101.1</v>
      </c>
      <c r="G922" s="16">
        <v>42155</v>
      </c>
      <c r="H922" t="s">
        <v>220</v>
      </c>
      <c r="I922">
        <v>2061</v>
      </c>
    </row>
    <row r="923" spans="1:9" x14ac:dyDescent="0.25">
      <c r="A923" t="s">
        <v>473</v>
      </c>
      <c r="B923" t="s">
        <v>60</v>
      </c>
      <c r="C923">
        <v>5</v>
      </c>
      <c r="D923">
        <v>11</v>
      </c>
      <c r="E923" t="s">
        <v>61</v>
      </c>
      <c r="F923" s="1">
        <v>63.636363636363633</v>
      </c>
      <c r="G923" s="16">
        <v>42155</v>
      </c>
      <c r="H923" t="s">
        <v>389</v>
      </c>
      <c r="I923">
        <v>1380</v>
      </c>
    </row>
    <row r="924" spans="1:9" x14ac:dyDescent="0.25">
      <c r="A924" t="s">
        <v>473</v>
      </c>
      <c r="B924" t="s">
        <v>60</v>
      </c>
      <c r="C924">
        <v>5</v>
      </c>
      <c r="D924">
        <v>11</v>
      </c>
      <c r="E924" t="s">
        <v>61</v>
      </c>
      <c r="F924" s="1">
        <v>63.636363636363633</v>
      </c>
      <c r="G924" s="16">
        <v>42155</v>
      </c>
      <c r="H924" t="s">
        <v>208</v>
      </c>
      <c r="I924">
        <v>1764</v>
      </c>
    </row>
    <row r="925" spans="1:9" x14ac:dyDescent="0.25">
      <c r="A925" t="s">
        <v>473</v>
      </c>
      <c r="B925" t="s">
        <v>60</v>
      </c>
      <c r="C925">
        <v>5</v>
      </c>
      <c r="D925">
        <v>11</v>
      </c>
      <c r="E925" t="s">
        <v>61</v>
      </c>
      <c r="F925" s="1">
        <v>63.636363636363633</v>
      </c>
      <c r="G925" s="16">
        <v>42155</v>
      </c>
      <c r="H925" t="s">
        <v>217</v>
      </c>
      <c r="I925">
        <v>2048</v>
      </c>
    </row>
    <row r="926" spans="1:9" x14ac:dyDescent="0.25">
      <c r="A926" t="s">
        <v>473</v>
      </c>
      <c r="B926" t="s">
        <v>60</v>
      </c>
      <c r="C926">
        <v>9</v>
      </c>
      <c r="D926">
        <v>11</v>
      </c>
      <c r="E926" t="s">
        <v>61</v>
      </c>
      <c r="F926" s="1">
        <v>27.272727272727266</v>
      </c>
      <c r="G926" s="16">
        <v>42155</v>
      </c>
      <c r="H926" t="s">
        <v>221</v>
      </c>
      <c r="I926">
        <v>2068</v>
      </c>
    </row>
    <row r="927" spans="1:9" x14ac:dyDescent="0.25">
      <c r="A927" t="s">
        <v>473</v>
      </c>
      <c r="B927" t="s">
        <v>60</v>
      </c>
      <c r="C927">
        <v>10</v>
      </c>
      <c r="D927">
        <v>11</v>
      </c>
      <c r="E927" t="s">
        <v>61</v>
      </c>
      <c r="F927" s="1">
        <v>18.181818181818173</v>
      </c>
      <c r="G927" s="16">
        <v>42155</v>
      </c>
      <c r="H927" t="s">
        <v>390</v>
      </c>
      <c r="I927">
        <v>1521</v>
      </c>
    </row>
    <row r="928" spans="1:9" x14ac:dyDescent="0.25">
      <c r="A928" t="s">
        <v>473</v>
      </c>
      <c r="B928" t="s">
        <v>60</v>
      </c>
      <c r="C928">
        <v>11</v>
      </c>
      <c r="D928">
        <v>11</v>
      </c>
      <c r="E928" t="s">
        <v>61</v>
      </c>
      <c r="F928" s="1">
        <v>9.0909090909090793</v>
      </c>
      <c r="G928" s="16">
        <v>42155</v>
      </c>
      <c r="H928" t="s">
        <v>91</v>
      </c>
      <c r="I928">
        <v>1940</v>
      </c>
    </row>
    <row r="929" spans="1:9" x14ac:dyDescent="0.25">
      <c r="A929" t="s">
        <v>473</v>
      </c>
      <c r="B929" t="s">
        <v>64</v>
      </c>
      <c r="C929">
        <v>1</v>
      </c>
      <c r="D929">
        <v>12</v>
      </c>
      <c r="E929" t="s">
        <v>65</v>
      </c>
      <c r="G929" s="16">
        <v>42155</v>
      </c>
      <c r="H929" t="s">
        <v>44</v>
      </c>
      <c r="I929">
        <v>0</v>
      </c>
    </row>
    <row r="930" spans="1:9" x14ac:dyDescent="0.25">
      <c r="A930" t="s">
        <v>473</v>
      </c>
      <c r="B930" t="s">
        <v>64</v>
      </c>
      <c r="C930">
        <v>1</v>
      </c>
      <c r="D930">
        <v>12</v>
      </c>
      <c r="E930" t="s">
        <v>65</v>
      </c>
      <c r="F930" s="1">
        <v>100.2</v>
      </c>
      <c r="G930" s="16">
        <v>42155</v>
      </c>
      <c r="H930" t="s">
        <v>186</v>
      </c>
      <c r="I930">
        <v>2001</v>
      </c>
    </row>
    <row r="931" spans="1:9" x14ac:dyDescent="0.25">
      <c r="A931" t="s">
        <v>473</v>
      </c>
      <c r="B931" t="s">
        <v>64</v>
      </c>
      <c r="C931">
        <v>2</v>
      </c>
      <c r="D931">
        <v>12</v>
      </c>
      <c r="E931" t="s">
        <v>65</v>
      </c>
      <c r="F931" s="1">
        <v>50</v>
      </c>
      <c r="G931" s="16">
        <v>42155</v>
      </c>
      <c r="H931" t="s">
        <v>335</v>
      </c>
      <c r="I931">
        <v>846</v>
      </c>
    </row>
    <row r="932" spans="1:9" x14ac:dyDescent="0.25">
      <c r="A932" t="s">
        <v>473</v>
      </c>
      <c r="B932" t="s">
        <v>66</v>
      </c>
      <c r="C932">
        <v>1</v>
      </c>
      <c r="D932">
        <v>13</v>
      </c>
      <c r="E932" t="s">
        <v>67</v>
      </c>
      <c r="G932" s="16">
        <v>42155</v>
      </c>
      <c r="H932" t="s">
        <v>44</v>
      </c>
      <c r="I932">
        <v>0</v>
      </c>
    </row>
    <row r="933" spans="1:9" x14ac:dyDescent="0.25">
      <c r="A933" t="s">
        <v>473</v>
      </c>
      <c r="B933" t="s">
        <v>66</v>
      </c>
      <c r="C933">
        <v>1</v>
      </c>
      <c r="D933">
        <v>13</v>
      </c>
      <c r="E933" t="s">
        <v>67</v>
      </c>
      <c r="F933" s="1">
        <v>101</v>
      </c>
      <c r="G933" s="16">
        <v>42155</v>
      </c>
      <c r="H933" t="s">
        <v>391</v>
      </c>
      <c r="I933">
        <v>732</v>
      </c>
    </row>
    <row r="934" spans="1:9" x14ac:dyDescent="0.25">
      <c r="A934" t="s">
        <v>473</v>
      </c>
      <c r="B934" t="s">
        <v>66</v>
      </c>
      <c r="C934">
        <v>3</v>
      </c>
      <c r="D934">
        <v>13</v>
      </c>
      <c r="E934" t="s">
        <v>67</v>
      </c>
      <c r="F934" s="1">
        <v>80</v>
      </c>
      <c r="G934" s="16">
        <v>42155</v>
      </c>
      <c r="H934" t="s">
        <v>198</v>
      </c>
      <c r="I934">
        <v>979</v>
      </c>
    </row>
    <row r="935" spans="1:9" x14ac:dyDescent="0.25">
      <c r="A935" t="s">
        <v>473</v>
      </c>
      <c r="B935" t="s">
        <v>66</v>
      </c>
      <c r="C935">
        <v>4</v>
      </c>
      <c r="D935">
        <v>13</v>
      </c>
      <c r="E935" t="s">
        <v>67</v>
      </c>
      <c r="F935" s="1">
        <v>70</v>
      </c>
      <c r="G935" s="16">
        <v>42155</v>
      </c>
      <c r="H935" t="s">
        <v>224</v>
      </c>
      <c r="I935">
        <v>1322</v>
      </c>
    </row>
    <row r="936" spans="1:9" x14ac:dyDescent="0.25">
      <c r="A936" t="s">
        <v>473</v>
      </c>
      <c r="B936" t="s">
        <v>66</v>
      </c>
      <c r="C936">
        <v>6</v>
      </c>
      <c r="D936">
        <v>13</v>
      </c>
      <c r="E936" t="s">
        <v>67</v>
      </c>
      <c r="F936" s="1">
        <v>50</v>
      </c>
      <c r="G936" s="16">
        <v>42155</v>
      </c>
      <c r="H936" t="s">
        <v>283</v>
      </c>
      <c r="I936">
        <v>429</v>
      </c>
    </row>
    <row r="937" spans="1:9" x14ac:dyDescent="0.25">
      <c r="A937" t="s">
        <v>473</v>
      </c>
      <c r="B937" t="s">
        <v>66</v>
      </c>
      <c r="C937">
        <v>7</v>
      </c>
      <c r="D937">
        <v>13</v>
      </c>
      <c r="E937" t="s">
        <v>67</v>
      </c>
      <c r="F937" s="1">
        <v>40</v>
      </c>
      <c r="G937" s="16">
        <v>42155</v>
      </c>
      <c r="H937" t="s">
        <v>225</v>
      </c>
      <c r="I937">
        <v>670</v>
      </c>
    </row>
    <row r="938" spans="1:9" x14ac:dyDescent="0.25">
      <c r="A938" t="s">
        <v>473</v>
      </c>
      <c r="B938" t="s">
        <v>66</v>
      </c>
      <c r="C938">
        <v>8</v>
      </c>
      <c r="D938">
        <v>13</v>
      </c>
      <c r="E938" t="s">
        <v>67</v>
      </c>
      <c r="F938" s="1">
        <v>30</v>
      </c>
      <c r="G938" s="16">
        <v>42155</v>
      </c>
      <c r="H938" t="s">
        <v>187</v>
      </c>
      <c r="I938">
        <v>1862</v>
      </c>
    </row>
    <row r="939" spans="1:9" x14ac:dyDescent="0.25">
      <c r="A939" t="s">
        <v>473</v>
      </c>
      <c r="B939" t="s">
        <v>66</v>
      </c>
      <c r="C939">
        <v>9</v>
      </c>
      <c r="D939">
        <v>13</v>
      </c>
      <c r="E939" t="s">
        <v>67</v>
      </c>
      <c r="F939" s="1">
        <v>20</v>
      </c>
      <c r="G939" s="16">
        <v>42155</v>
      </c>
      <c r="H939" t="s">
        <v>244</v>
      </c>
      <c r="I939">
        <v>1737</v>
      </c>
    </row>
    <row r="940" spans="1:9" x14ac:dyDescent="0.25">
      <c r="A940" t="s">
        <v>473</v>
      </c>
      <c r="B940" t="s">
        <v>66</v>
      </c>
      <c r="C940">
        <v>10</v>
      </c>
      <c r="D940">
        <v>13</v>
      </c>
      <c r="E940" t="s">
        <v>67</v>
      </c>
      <c r="F940" s="1">
        <v>10</v>
      </c>
      <c r="G940" s="16">
        <v>42155</v>
      </c>
      <c r="H940" t="s">
        <v>284</v>
      </c>
      <c r="I940">
        <v>1951</v>
      </c>
    </row>
    <row r="941" spans="1:9" x14ac:dyDescent="0.25">
      <c r="A941" t="s">
        <v>473</v>
      </c>
      <c r="B941" t="s">
        <v>70</v>
      </c>
      <c r="C941">
        <v>1</v>
      </c>
      <c r="D941">
        <v>14</v>
      </c>
      <c r="E941" t="s">
        <v>71</v>
      </c>
      <c r="G941" s="16">
        <v>42155</v>
      </c>
      <c r="H941" t="s">
        <v>44</v>
      </c>
      <c r="I941">
        <v>0</v>
      </c>
    </row>
    <row r="942" spans="1:9" x14ac:dyDescent="0.25">
      <c r="A942" t="s">
        <v>473</v>
      </c>
      <c r="B942" t="s">
        <v>70</v>
      </c>
      <c r="C942">
        <v>1</v>
      </c>
      <c r="D942">
        <v>14</v>
      </c>
      <c r="E942" t="s">
        <v>71</v>
      </c>
      <c r="F942" s="1">
        <v>100.5</v>
      </c>
      <c r="G942" s="16">
        <v>42155</v>
      </c>
      <c r="H942" t="s">
        <v>191</v>
      </c>
      <c r="I942">
        <v>1978</v>
      </c>
    </row>
    <row r="943" spans="1:9" x14ac:dyDescent="0.25">
      <c r="A943" t="s">
        <v>473</v>
      </c>
      <c r="B943" t="s">
        <v>70</v>
      </c>
      <c r="C943">
        <v>2</v>
      </c>
      <c r="D943">
        <v>14</v>
      </c>
      <c r="E943" t="s">
        <v>71</v>
      </c>
      <c r="F943" s="1">
        <v>80</v>
      </c>
      <c r="G943" s="16">
        <v>42155</v>
      </c>
      <c r="H943" t="s">
        <v>54</v>
      </c>
      <c r="I943">
        <v>4</v>
      </c>
    </row>
    <row r="944" spans="1:9" x14ac:dyDescent="0.25">
      <c r="A944" t="s">
        <v>473</v>
      </c>
      <c r="B944" t="s">
        <v>70</v>
      </c>
      <c r="C944">
        <v>3</v>
      </c>
      <c r="D944">
        <v>14</v>
      </c>
      <c r="E944" t="s">
        <v>71</v>
      </c>
      <c r="F944" s="1">
        <v>60</v>
      </c>
      <c r="G944" s="16">
        <v>42155</v>
      </c>
      <c r="H944" t="s">
        <v>188</v>
      </c>
      <c r="I944">
        <v>1515</v>
      </c>
    </row>
    <row r="945" spans="1:11" x14ac:dyDescent="0.25">
      <c r="A945" t="s">
        <v>473</v>
      </c>
      <c r="B945" t="s">
        <v>70</v>
      </c>
      <c r="C945">
        <v>4</v>
      </c>
      <c r="D945">
        <v>14</v>
      </c>
      <c r="E945" t="s">
        <v>71</v>
      </c>
      <c r="F945" s="1">
        <v>40</v>
      </c>
      <c r="G945" s="16">
        <v>42155</v>
      </c>
      <c r="H945" t="s">
        <v>226</v>
      </c>
      <c r="I945">
        <v>1780</v>
      </c>
    </row>
    <row r="946" spans="1:11" x14ac:dyDescent="0.25">
      <c r="A946" t="s">
        <v>473</v>
      </c>
      <c r="B946" t="s">
        <v>70</v>
      </c>
      <c r="C946">
        <v>5</v>
      </c>
      <c r="D946">
        <v>14</v>
      </c>
      <c r="E946" t="s">
        <v>71</v>
      </c>
      <c r="F946" s="1">
        <v>20</v>
      </c>
      <c r="G946" s="16">
        <v>42155</v>
      </c>
      <c r="H946" t="s">
        <v>227</v>
      </c>
      <c r="I946">
        <v>1816</v>
      </c>
    </row>
    <row r="947" spans="1:11" x14ac:dyDescent="0.25">
      <c r="A947" t="s">
        <v>473</v>
      </c>
      <c r="B947" t="s">
        <v>72</v>
      </c>
      <c r="C947">
        <v>1</v>
      </c>
      <c r="D947">
        <v>17</v>
      </c>
      <c r="E947" t="s">
        <v>73</v>
      </c>
      <c r="G947" s="16">
        <v>42155</v>
      </c>
      <c r="H947" t="s">
        <v>44</v>
      </c>
      <c r="I947">
        <v>0</v>
      </c>
    </row>
    <row r="948" spans="1:11" x14ac:dyDescent="0.25">
      <c r="A948" t="s">
        <v>473</v>
      </c>
      <c r="B948" t="s">
        <v>72</v>
      </c>
      <c r="C948">
        <v>1</v>
      </c>
      <c r="D948">
        <v>17</v>
      </c>
      <c r="E948" t="s">
        <v>73</v>
      </c>
      <c r="F948" s="1">
        <v>100.4</v>
      </c>
      <c r="G948" s="16">
        <v>42155</v>
      </c>
      <c r="H948" t="s">
        <v>315</v>
      </c>
      <c r="I948">
        <v>1670</v>
      </c>
    </row>
    <row r="949" spans="1:11" x14ac:dyDescent="0.25">
      <c r="A949" t="s">
        <v>473</v>
      </c>
      <c r="B949" t="s">
        <v>72</v>
      </c>
      <c r="C949">
        <v>3</v>
      </c>
      <c r="D949">
        <v>17</v>
      </c>
      <c r="E949" t="s">
        <v>73</v>
      </c>
      <c r="F949" s="1">
        <v>50</v>
      </c>
      <c r="G949" s="16">
        <v>42155</v>
      </c>
      <c r="H949" t="s">
        <v>229</v>
      </c>
      <c r="I949">
        <v>1870</v>
      </c>
    </row>
    <row r="950" spans="1:11" x14ac:dyDescent="0.25">
      <c r="A950" t="s">
        <v>473</v>
      </c>
      <c r="B950" t="s">
        <v>74</v>
      </c>
      <c r="C950">
        <v>1</v>
      </c>
      <c r="D950">
        <v>18</v>
      </c>
      <c r="E950" t="s">
        <v>75</v>
      </c>
      <c r="G950" s="16">
        <v>42155</v>
      </c>
      <c r="H950" t="s">
        <v>44</v>
      </c>
      <c r="I950">
        <v>0</v>
      </c>
    </row>
    <row r="951" spans="1:11" x14ac:dyDescent="0.25">
      <c r="A951" t="s">
        <v>473</v>
      </c>
      <c r="B951" t="s">
        <v>74</v>
      </c>
      <c r="C951">
        <v>1</v>
      </c>
      <c r="D951">
        <v>18</v>
      </c>
      <c r="E951" t="s">
        <v>75</v>
      </c>
      <c r="F951" s="1">
        <v>100.2</v>
      </c>
      <c r="G951" s="16">
        <v>42155</v>
      </c>
      <c r="H951" t="s">
        <v>317</v>
      </c>
      <c r="I951">
        <v>1820</v>
      </c>
    </row>
    <row r="952" spans="1:11" x14ac:dyDescent="0.25">
      <c r="A952" t="s">
        <v>473</v>
      </c>
      <c r="B952" t="s">
        <v>74</v>
      </c>
      <c r="C952">
        <v>2</v>
      </c>
      <c r="D952">
        <v>18</v>
      </c>
      <c r="E952" t="s">
        <v>75</v>
      </c>
      <c r="F952" s="1">
        <v>50</v>
      </c>
      <c r="G952" s="16">
        <v>42155</v>
      </c>
      <c r="H952" t="s">
        <v>232</v>
      </c>
      <c r="I952">
        <v>1903</v>
      </c>
    </row>
    <row r="953" spans="1:11" x14ac:dyDescent="0.25">
      <c r="A953" t="s">
        <v>473</v>
      </c>
      <c r="B953" t="s">
        <v>76</v>
      </c>
      <c r="C953">
        <v>1</v>
      </c>
      <c r="D953">
        <v>22</v>
      </c>
      <c r="E953" t="s">
        <v>77</v>
      </c>
      <c r="G953" s="16">
        <v>42155</v>
      </c>
      <c r="H953" t="s">
        <v>44</v>
      </c>
      <c r="I953">
        <v>0</v>
      </c>
      <c r="K953" t="s">
        <v>409</v>
      </c>
    </row>
    <row r="954" spans="1:11" x14ac:dyDescent="0.25">
      <c r="A954" t="s">
        <v>474</v>
      </c>
      <c r="B954" t="s">
        <v>43</v>
      </c>
      <c r="C954">
        <v>1</v>
      </c>
      <c r="D954">
        <v>1</v>
      </c>
      <c r="E954" t="s">
        <v>11</v>
      </c>
      <c r="G954" s="16">
        <v>42161</v>
      </c>
      <c r="H954" t="s">
        <v>44</v>
      </c>
      <c r="I954">
        <v>0</v>
      </c>
    </row>
    <row r="955" spans="1:11" x14ac:dyDescent="0.25">
      <c r="A955" t="s">
        <v>474</v>
      </c>
      <c r="B955" t="s">
        <v>43</v>
      </c>
      <c r="C955">
        <v>1</v>
      </c>
      <c r="D955">
        <v>1</v>
      </c>
      <c r="E955" t="s">
        <v>11</v>
      </c>
      <c r="F955" s="1">
        <v>101.2</v>
      </c>
      <c r="G955" s="16">
        <v>42161</v>
      </c>
      <c r="H955" t="s">
        <v>367</v>
      </c>
      <c r="I955">
        <v>901</v>
      </c>
    </row>
    <row r="956" spans="1:11" x14ac:dyDescent="0.25">
      <c r="A956" t="s">
        <v>474</v>
      </c>
      <c r="B956" t="s">
        <v>43</v>
      </c>
      <c r="C956">
        <v>2</v>
      </c>
      <c r="D956">
        <v>1</v>
      </c>
      <c r="E956" t="s">
        <v>11</v>
      </c>
      <c r="F956" s="1">
        <v>91.666666666666671</v>
      </c>
      <c r="G956" s="16">
        <v>42161</v>
      </c>
      <c r="H956" t="s">
        <v>370</v>
      </c>
      <c r="I956">
        <v>2104</v>
      </c>
    </row>
    <row r="957" spans="1:11" x14ac:dyDescent="0.25">
      <c r="A957" t="s">
        <v>474</v>
      </c>
      <c r="B957" t="s">
        <v>43</v>
      </c>
      <c r="C957">
        <v>3</v>
      </c>
      <c r="D957">
        <v>1</v>
      </c>
      <c r="E957" t="s">
        <v>11</v>
      </c>
      <c r="F957" s="1">
        <v>83.333333333333329</v>
      </c>
      <c r="G957" s="16">
        <v>42161</v>
      </c>
      <c r="H957" t="s">
        <v>254</v>
      </c>
      <c r="I957">
        <v>1259</v>
      </c>
    </row>
    <row r="958" spans="1:11" x14ac:dyDescent="0.25">
      <c r="A958" t="s">
        <v>474</v>
      </c>
      <c r="B958" t="s">
        <v>43</v>
      </c>
      <c r="C958">
        <v>3</v>
      </c>
      <c r="D958">
        <v>1</v>
      </c>
      <c r="E958" t="s">
        <v>11</v>
      </c>
      <c r="F958" s="1">
        <v>83.333333333333329</v>
      </c>
      <c r="G958" s="16">
        <v>42161</v>
      </c>
      <c r="H958" t="s">
        <v>366</v>
      </c>
      <c r="I958">
        <v>2107</v>
      </c>
    </row>
    <row r="959" spans="1:11" x14ac:dyDescent="0.25">
      <c r="A959" t="s">
        <v>474</v>
      </c>
      <c r="B959" t="s">
        <v>43</v>
      </c>
      <c r="C959">
        <v>6</v>
      </c>
      <c r="D959">
        <v>1</v>
      </c>
      <c r="E959" t="s">
        <v>11</v>
      </c>
      <c r="F959" s="1">
        <v>58.333333333333329</v>
      </c>
      <c r="G959" s="16">
        <v>42161</v>
      </c>
      <c r="H959" t="s">
        <v>393</v>
      </c>
      <c r="I959">
        <v>1329</v>
      </c>
    </row>
    <row r="960" spans="1:11" x14ac:dyDescent="0.25">
      <c r="A960" t="s">
        <v>474</v>
      </c>
      <c r="B960" t="s">
        <v>50</v>
      </c>
      <c r="C960">
        <v>1</v>
      </c>
      <c r="D960">
        <v>2</v>
      </c>
      <c r="E960" t="s">
        <v>10</v>
      </c>
      <c r="G960" s="16">
        <v>42161</v>
      </c>
      <c r="H960" t="s">
        <v>44</v>
      </c>
      <c r="I960">
        <v>0</v>
      </c>
    </row>
    <row r="961" spans="1:9" x14ac:dyDescent="0.25">
      <c r="A961" t="s">
        <v>474</v>
      </c>
      <c r="B961" t="s">
        <v>50</v>
      </c>
      <c r="C961">
        <v>1</v>
      </c>
      <c r="D961">
        <v>2</v>
      </c>
      <c r="E961" t="s">
        <v>10</v>
      </c>
      <c r="F961" s="1">
        <v>100.2</v>
      </c>
      <c r="G961" s="16">
        <v>42161</v>
      </c>
      <c r="H961" t="s">
        <v>421</v>
      </c>
      <c r="I961">
        <v>1181</v>
      </c>
    </row>
    <row r="962" spans="1:9" x14ac:dyDescent="0.25">
      <c r="A962" t="s">
        <v>474</v>
      </c>
      <c r="B962" t="s">
        <v>50</v>
      </c>
      <c r="C962">
        <v>2</v>
      </c>
      <c r="D962">
        <v>2</v>
      </c>
      <c r="E962" t="s">
        <v>10</v>
      </c>
      <c r="F962" s="1">
        <v>50</v>
      </c>
      <c r="G962" s="16">
        <v>42161</v>
      </c>
      <c r="H962" t="s">
        <v>371</v>
      </c>
      <c r="I962">
        <v>995</v>
      </c>
    </row>
    <row r="963" spans="1:9" x14ac:dyDescent="0.25">
      <c r="A963" t="s">
        <v>474</v>
      </c>
      <c r="B963" t="s">
        <v>52</v>
      </c>
      <c r="C963">
        <v>1</v>
      </c>
      <c r="D963">
        <v>3</v>
      </c>
      <c r="E963" t="s">
        <v>9</v>
      </c>
      <c r="G963" s="16">
        <v>42161</v>
      </c>
      <c r="H963" t="s">
        <v>44</v>
      </c>
      <c r="I963">
        <v>0</v>
      </c>
    </row>
    <row r="964" spans="1:9" x14ac:dyDescent="0.25">
      <c r="A964" t="s">
        <v>474</v>
      </c>
      <c r="B964" t="s">
        <v>52</v>
      </c>
      <c r="C964">
        <v>1</v>
      </c>
      <c r="D964">
        <v>3</v>
      </c>
      <c r="E964" t="s">
        <v>9</v>
      </c>
      <c r="F964" s="1">
        <v>100.2</v>
      </c>
      <c r="G964" s="16">
        <v>42161</v>
      </c>
      <c r="H964" t="s">
        <v>323</v>
      </c>
      <c r="I964">
        <v>1590</v>
      </c>
    </row>
    <row r="965" spans="1:9" x14ac:dyDescent="0.25">
      <c r="A965" t="s">
        <v>474</v>
      </c>
      <c r="B965" t="s">
        <v>52</v>
      </c>
      <c r="C965">
        <v>2</v>
      </c>
      <c r="D965">
        <v>3</v>
      </c>
      <c r="E965" t="s">
        <v>9</v>
      </c>
      <c r="F965" s="1">
        <v>50</v>
      </c>
      <c r="G965" s="16">
        <v>42161</v>
      </c>
      <c r="H965" t="s">
        <v>373</v>
      </c>
      <c r="I965">
        <v>2081</v>
      </c>
    </row>
    <row r="966" spans="1:9" x14ac:dyDescent="0.25">
      <c r="A966" t="s">
        <v>474</v>
      </c>
      <c r="B966" t="s">
        <v>55</v>
      </c>
      <c r="C966">
        <v>1</v>
      </c>
      <c r="D966">
        <v>6</v>
      </c>
      <c r="E966" t="s">
        <v>56</v>
      </c>
      <c r="G966" s="16">
        <v>42161</v>
      </c>
      <c r="H966" t="s">
        <v>44</v>
      </c>
      <c r="I966">
        <v>0</v>
      </c>
    </row>
    <row r="967" spans="1:9" x14ac:dyDescent="0.25">
      <c r="A967" t="s">
        <v>474</v>
      </c>
      <c r="B967" t="s">
        <v>55</v>
      </c>
      <c r="C967">
        <v>1</v>
      </c>
      <c r="D967">
        <v>6</v>
      </c>
      <c r="E967" t="s">
        <v>56</v>
      </c>
      <c r="F967" s="1">
        <v>100.1</v>
      </c>
      <c r="G967" s="16">
        <v>42161</v>
      </c>
      <c r="H967" t="s">
        <v>343</v>
      </c>
      <c r="I967">
        <v>1198</v>
      </c>
    </row>
    <row r="968" spans="1:9" x14ac:dyDescent="0.25">
      <c r="A968" t="s">
        <v>474</v>
      </c>
      <c r="B968" t="s">
        <v>57</v>
      </c>
      <c r="C968">
        <v>1</v>
      </c>
      <c r="D968">
        <v>10</v>
      </c>
      <c r="E968" t="s">
        <v>58</v>
      </c>
      <c r="G968" s="16">
        <v>42161</v>
      </c>
      <c r="H968" t="s">
        <v>44</v>
      </c>
      <c r="I968">
        <v>0</v>
      </c>
    </row>
    <row r="969" spans="1:9" x14ac:dyDescent="0.25">
      <c r="A969" t="s">
        <v>474</v>
      </c>
      <c r="B969" t="s">
        <v>60</v>
      </c>
      <c r="C969">
        <v>1</v>
      </c>
      <c r="D969">
        <v>11</v>
      </c>
      <c r="E969" t="s">
        <v>61</v>
      </c>
      <c r="G969" s="16">
        <v>42161</v>
      </c>
      <c r="H969" t="s">
        <v>44</v>
      </c>
      <c r="I969">
        <v>0</v>
      </c>
    </row>
    <row r="970" spans="1:9" x14ac:dyDescent="0.25">
      <c r="A970" t="s">
        <v>474</v>
      </c>
      <c r="B970" t="s">
        <v>60</v>
      </c>
      <c r="C970">
        <v>1</v>
      </c>
      <c r="D970">
        <v>11</v>
      </c>
      <c r="E970" t="s">
        <v>61</v>
      </c>
      <c r="F970" s="1">
        <v>101.6</v>
      </c>
      <c r="G970" s="16">
        <v>42161</v>
      </c>
      <c r="H970" t="s">
        <v>241</v>
      </c>
      <c r="I970">
        <v>1133</v>
      </c>
    </row>
    <row r="971" spans="1:9" x14ac:dyDescent="0.25">
      <c r="A971" t="s">
        <v>474</v>
      </c>
      <c r="B971" t="s">
        <v>60</v>
      </c>
      <c r="C971">
        <v>2</v>
      </c>
      <c r="D971">
        <v>11</v>
      </c>
      <c r="E971" t="s">
        <v>61</v>
      </c>
      <c r="F971" s="1">
        <v>93.75</v>
      </c>
      <c r="G971" s="16">
        <v>42161</v>
      </c>
      <c r="H971" t="s">
        <v>422</v>
      </c>
      <c r="I971">
        <v>2114</v>
      </c>
    </row>
    <row r="972" spans="1:9" x14ac:dyDescent="0.25">
      <c r="A972" t="s">
        <v>474</v>
      </c>
      <c r="B972" t="s">
        <v>64</v>
      </c>
      <c r="C972">
        <v>1</v>
      </c>
      <c r="D972">
        <v>12</v>
      </c>
      <c r="E972" t="s">
        <v>65</v>
      </c>
      <c r="G972" s="16">
        <v>42161</v>
      </c>
      <c r="H972" t="s">
        <v>44</v>
      </c>
      <c r="I972">
        <v>0</v>
      </c>
    </row>
    <row r="973" spans="1:9" x14ac:dyDescent="0.25">
      <c r="A973" t="s">
        <v>474</v>
      </c>
      <c r="B973" t="s">
        <v>66</v>
      </c>
      <c r="C973">
        <v>1</v>
      </c>
      <c r="D973">
        <v>13</v>
      </c>
      <c r="E973" t="s">
        <v>67</v>
      </c>
      <c r="G973" s="16">
        <v>42161</v>
      </c>
      <c r="H973" t="s">
        <v>44</v>
      </c>
      <c r="I973">
        <v>0</v>
      </c>
    </row>
    <row r="974" spans="1:9" x14ac:dyDescent="0.25">
      <c r="A974" t="s">
        <v>474</v>
      </c>
      <c r="B974" t="s">
        <v>70</v>
      </c>
      <c r="C974">
        <v>1</v>
      </c>
      <c r="D974">
        <v>14</v>
      </c>
      <c r="E974" t="s">
        <v>71</v>
      </c>
      <c r="G974" s="16">
        <v>42161</v>
      </c>
      <c r="H974" t="s">
        <v>44</v>
      </c>
      <c r="I974">
        <v>0</v>
      </c>
    </row>
    <row r="975" spans="1:9" x14ac:dyDescent="0.25">
      <c r="A975" t="s">
        <v>474</v>
      </c>
      <c r="B975" t="s">
        <v>72</v>
      </c>
      <c r="C975">
        <v>1</v>
      </c>
      <c r="D975">
        <v>17</v>
      </c>
      <c r="E975" t="s">
        <v>73</v>
      </c>
      <c r="G975" s="16">
        <v>42161</v>
      </c>
      <c r="H975" t="s">
        <v>44</v>
      </c>
      <c r="I975">
        <v>0</v>
      </c>
    </row>
    <row r="976" spans="1:9" x14ac:dyDescent="0.25">
      <c r="A976" t="s">
        <v>474</v>
      </c>
      <c r="B976" t="s">
        <v>72</v>
      </c>
      <c r="C976">
        <v>1</v>
      </c>
      <c r="D976">
        <v>17</v>
      </c>
      <c r="E976" t="s">
        <v>73</v>
      </c>
      <c r="F976" s="1">
        <v>100.3</v>
      </c>
      <c r="G976" s="16">
        <v>42161</v>
      </c>
      <c r="H976" t="s">
        <v>326</v>
      </c>
      <c r="I976">
        <v>957</v>
      </c>
    </row>
    <row r="977" spans="1:11" x14ac:dyDescent="0.25">
      <c r="A977" t="s">
        <v>474</v>
      </c>
      <c r="B977" t="s">
        <v>72</v>
      </c>
      <c r="C977">
        <v>2</v>
      </c>
      <c r="D977">
        <v>17</v>
      </c>
      <c r="E977" t="s">
        <v>73</v>
      </c>
      <c r="F977" s="1">
        <v>66.666666666666657</v>
      </c>
      <c r="G977" s="16">
        <v>42161</v>
      </c>
      <c r="H977" t="s">
        <v>419</v>
      </c>
      <c r="I977">
        <v>1663</v>
      </c>
    </row>
    <row r="978" spans="1:11" x14ac:dyDescent="0.25">
      <c r="A978" t="s">
        <v>474</v>
      </c>
      <c r="B978" t="s">
        <v>74</v>
      </c>
      <c r="C978">
        <v>1</v>
      </c>
      <c r="D978">
        <v>18</v>
      </c>
      <c r="E978" t="s">
        <v>75</v>
      </c>
      <c r="G978" s="16">
        <v>42161</v>
      </c>
      <c r="H978" t="s">
        <v>44</v>
      </c>
      <c r="I978">
        <v>0</v>
      </c>
    </row>
    <row r="979" spans="1:11" x14ac:dyDescent="0.25">
      <c r="A979" t="s">
        <v>474</v>
      </c>
      <c r="B979" t="s">
        <v>76</v>
      </c>
      <c r="C979">
        <v>1</v>
      </c>
      <c r="D979">
        <v>22</v>
      </c>
      <c r="E979" t="s">
        <v>77</v>
      </c>
      <c r="G979" s="16">
        <v>42161</v>
      </c>
      <c r="H979" t="s">
        <v>44</v>
      </c>
      <c r="I979">
        <v>0</v>
      </c>
      <c r="K979" t="s">
        <v>417</v>
      </c>
    </row>
    <row r="980" spans="1:11" x14ac:dyDescent="0.25">
      <c r="A980" t="s">
        <v>475</v>
      </c>
      <c r="B980" t="s">
        <v>43</v>
      </c>
      <c r="C980">
        <v>1</v>
      </c>
      <c r="D980">
        <v>1</v>
      </c>
      <c r="E980" t="s">
        <v>11</v>
      </c>
      <c r="G980" s="16">
        <v>42161</v>
      </c>
      <c r="H980" t="s">
        <v>44</v>
      </c>
      <c r="I980">
        <v>0</v>
      </c>
    </row>
    <row r="981" spans="1:11" x14ac:dyDescent="0.25">
      <c r="A981" t="s">
        <v>475</v>
      </c>
      <c r="B981" t="s">
        <v>43</v>
      </c>
      <c r="C981">
        <v>3</v>
      </c>
      <c r="D981">
        <v>1</v>
      </c>
      <c r="E981" t="s">
        <v>11</v>
      </c>
      <c r="F981" s="1">
        <v>91.666666666666671</v>
      </c>
      <c r="G981" s="16">
        <v>42161</v>
      </c>
      <c r="H981" t="s">
        <v>384</v>
      </c>
      <c r="I981">
        <v>1430</v>
      </c>
    </row>
    <row r="982" spans="1:11" x14ac:dyDescent="0.25">
      <c r="A982" t="s">
        <v>475</v>
      </c>
      <c r="B982" t="s">
        <v>43</v>
      </c>
      <c r="C982">
        <v>5</v>
      </c>
      <c r="D982">
        <v>1</v>
      </c>
      <c r="E982" t="s">
        <v>11</v>
      </c>
      <c r="F982" s="1">
        <v>83.333333333333329</v>
      </c>
      <c r="G982" s="16">
        <v>42161</v>
      </c>
      <c r="H982" t="s">
        <v>150</v>
      </c>
      <c r="I982">
        <v>248</v>
      </c>
    </row>
    <row r="983" spans="1:11" x14ac:dyDescent="0.25">
      <c r="A983" t="s">
        <v>475</v>
      </c>
      <c r="B983" t="s">
        <v>43</v>
      </c>
      <c r="C983">
        <v>7</v>
      </c>
      <c r="D983">
        <v>1</v>
      </c>
      <c r="E983" t="s">
        <v>11</v>
      </c>
      <c r="F983" s="1">
        <v>75</v>
      </c>
      <c r="G983" s="16">
        <v>42161</v>
      </c>
      <c r="H983" t="s">
        <v>299</v>
      </c>
      <c r="I983">
        <v>1477</v>
      </c>
    </row>
    <row r="984" spans="1:11" x14ac:dyDescent="0.25">
      <c r="A984" t="s">
        <v>475</v>
      </c>
      <c r="B984" t="s">
        <v>43</v>
      </c>
      <c r="C984">
        <v>7</v>
      </c>
      <c r="D984">
        <v>1</v>
      </c>
      <c r="E984" t="s">
        <v>11</v>
      </c>
      <c r="F984" s="1">
        <v>75</v>
      </c>
      <c r="G984" s="16">
        <v>42161</v>
      </c>
      <c r="H984" t="s">
        <v>194</v>
      </c>
      <c r="I984">
        <v>1726</v>
      </c>
    </row>
    <row r="985" spans="1:11" x14ac:dyDescent="0.25">
      <c r="A985" t="s">
        <v>475</v>
      </c>
      <c r="B985" t="s">
        <v>43</v>
      </c>
      <c r="C985">
        <v>9</v>
      </c>
      <c r="D985">
        <v>1</v>
      </c>
      <c r="E985" t="s">
        <v>11</v>
      </c>
      <c r="F985" s="1">
        <v>66.666666666666657</v>
      </c>
      <c r="G985" s="16">
        <v>42161</v>
      </c>
      <c r="H985" t="s">
        <v>157</v>
      </c>
      <c r="I985">
        <v>1858</v>
      </c>
    </row>
    <row r="986" spans="1:11" x14ac:dyDescent="0.25">
      <c r="A986" t="s">
        <v>475</v>
      </c>
      <c r="B986" t="s">
        <v>43</v>
      </c>
      <c r="C986">
        <v>9</v>
      </c>
      <c r="D986">
        <v>1</v>
      </c>
      <c r="E986" t="s">
        <v>11</v>
      </c>
      <c r="F986" s="1">
        <v>66.666666666666657</v>
      </c>
      <c r="G986" s="16">
        <v>42161</v>
      </c>
      <c r="H986" t="s">
        <v>259</v>
      </c>
      <c r="I986">
        <v>2024</v>
      </c>
    </row>
    <row r="987" spans="1:11" x14ac:dyDescent="0.25">
      <c r="A987" t="s">
        <v>475</v>
      </c>
      <c r="B987" t="s">
        <v>43</v>
      </c>
      <c r="C987">
        <v>12</v>
      </c>
      <c r="D987">
        <v>1</v>
      </c>
      <c r="E987" t="s">
        <v>11</v>
      </c>
      <c r="F987" s="1">
        <v>54.166666666666664</v>
      </c>
      <c r="G987" s="16">
        <v>42161</v>
      </c>
      <c r="H987" t="s">
        <v>363</v>
      </c>
      <c r="I987">
        <v>1735</v>
      </c>
    </row>
    <row r="988" spans="1:11" x14ac:dyDescent="0.25">
      <c r="A988" t="s">
        <v>475</v>
      </c>
      <c r="B988" t="s">
        <v>43</v>
      </c>
      <c r="C988">
        <v>13</v>
      </c>
      <c r="D988">
        <v>1</v>
      </c>
      <c r="E988" t="s">
        <v>11</v>
      </c>
      <c r="F988" s="1">
        <v>50</v>
      </c>
      <c r="G988" s="16">
        <v>42161</v>
      </c>
      <c r="H988" t="s">
        <v>423</v>
      </c>
      <c r="I988">
        <v>1999</v>
      </c>
    </row>
    <row r="989" spans="1:11" x14ac:dyDescent="0.25">
      <c r="A989" t="s">
        <v>475</v>
      </c>
      <c r="B989" t="s">
        <v>43</v>
      </c>
      <c r="C989">
        <v>14</v>
      </c>
      <c r="D989">
        <v>1</v>
      </c>
      <c r="E989" t="s">
        <v>11</v>
      </c>
      <c r="F989" s="1">
        <v>45.833333333333329</v>
      </c>
      <c r="G989" s="16">
        <v>42161</v>
      </c>
      <c r="H989" t="s">
        <v>153</v>
      </c>
      <c r="I989">
        <v>2047</v>
      </c>
    </row>
    <row r="990" spans="1:11" x14ac:dyDescent="0.25">
      <c r="A990" t="s">
        <v>475</v>
      </c>
      <c r="B990" t="s">
        <v>43</v>
      </c>
      <c r="C990">
        <v>16</v>
      </c>
      <c r="D990">
        <v>1</v>
      </c>
      <c r="E990" t="s">
        <v>11</v>
      </c>
      <c r="F990" s="1">
        <v>37.499999999999993</v>
      </c>
      <c r="G990" s="16">
        <v>42161</v>
      </c>
      <c r="H990" t="s">
        <v>160</v>
      </c>
      <c r="I990">
        <v>1565</v>
      </c>
    </row>
    <row r="991" spans="1:11" x14ac:dyDescent="0.25">
      <c r="A991" t="s">
        <v>475</v>
      </c>
      <c r="B991" t="s">
        <v>43</v>
      </c>
      <c r="C991">
        <v>16</v>
      </c>
      <c r="D991">
        <v>1</v>
      </c>
      <c r="E991" t="s">
        <v>11</v>
      </c>
      <c r="F991" s="1">
        <v>37.499999999999993</v>
      </c>
      <c r="G991" s="16">
        <v>42161</v>
      </c>
      <c r="H991" t="s">
        <v>49</v>
      </c>
      <c r="I991">
        <v>1768</v>
      </c>
    </row>
    <row r="992" spans="1:11" x14ac:dyDescent="0.25">
      <c r="A992" t="s">
        <v>475</v>
      </c>
      <c r="B992" t="s">
        <v>43</v>
      </c>
      <c r="C992">
        <v>18</v>
      </c>
      <c r="D992">
        <v>1</v>
      </c>
      <c r="E992" t="s">
        <v>11</v>
      </c>
      <c r="F992" s="1">
        <v>29.166666666666657</v>
      </c>
      <c r="G992" s="16">
        <v>42161</v>
      </c>
      <c r="H992" t="s">
        <v>117</v>
      </c>
      <c r="I992">
        <v>151</v>
      </c>
    </row>
    <row r="993" spans="1:9" x14ac:dyDescent="0.25">
      <c r="A993" t="s">
        <v>475</v>
      </c>
      <c r="B993" t="s">
        <v>43</v>
      </c>
      <c r="C993">
        <v>20</v>
      </c>
      <c r="D993">
        <v>1</v>
      </c>
      <c r="E993" t="s">
        <v>11</v>
      </c>
      <c r="F993" s="1">
        <v>20.833333333333329</v>
      </c>
      <c r="G993" s="16">
        <v>42161</v>
      </c>
      <c r="H993" t="s">
        <v>319</v>
      </c>
      <c r="I993">
        <v>1286</v>
      </c>
    </row>
    <row r="994" spans="1:9" x14ac:dyDescent="0.25">
      <c r="A994" t="s">
        <v>475</v>
      </c>
      <c r="B994" t="s">
        <v>43</v>
      </c>
      <c r="C994">
        <v>22</v>
      </c>
      <c r="D994">
        <v>1</v>
      </c>
      <c r="E994" t="s">
        <v>11</v>
      </c>
      <c r="F994" s="1">
        <v>12.5</v>
      </c>
      <c r="G994" s="16">
        <v>42161</v>
      </c>
      <c r="H994" t="s">
        <v>394</v>
      </c>
      <c r="I994">
        <v>2102</v>
      </c>
    </row>
    <row r="995" spans="1:9" x14ac:dyDescent="0.25">
      <c r="A995" t="s">
        <v>475</v>
      </c>
      <c r="B995" t="s">
        <v>43</v>
      </c>
      <c r="C995">
        <v>23</v>
      </c>
      <c r="D995">
        <v>1</v>
      </c>
      <c r="E995" t="s">
        <v>11</v>
      </c>
      <c r="F995" s="1">
        <v>0</v>
      </c>
      <c r="G995" s="16">
        <v>42161</v>
      </c>
      <c r="H995" t="s">
        <v>236</v>
      </c>
      <c r="I995">
        <v>1356</v>
      </c>
    </row>
    <row r="996" spans="1:9" x14ac:dyDescent="0.25">
      <c r="A996" t="s">
        <v>475</v>
      </c>
      <c r="B996" t="s">
        <v>50</v>
      </c>
      <c r="C996">
        <v>1</v>
      </c>
      <c r="D996">
        <v>2</v>
      </c>
      <c r="E996" t="s">
        <v>10</v>
      </c>
      <c r="G996" s="16">
        <v>42161</v>
      </c>
      <c r="H996" t="s">
        <v>44</v>
      </c>
      <c r="I996">
        <v>0</v>
      </c>
    </row>
    <row r="997" spans="1:9" x14ac:dyDescent="0.25">
      <c r="A997" t="s">
        <v>475</v>
      </c>
      <c r="B997" t="s">
        <v>50</v>
      </c>
      <c r="C997">
        <v>1</v>
      </c>
      <c r="D997">
        <v>2</v>
      </c>
      <c r="E997" t="s">
        <v>10</v>
      </c>
      <c r="F997" s="1">
        <v>100.5</v>
      </c>
      <c r="G997" s="16">
        <v>42161</v>
      </c>
      <c r="H997" t="s">
        <v>424</v>
      </c>
      <c r="I997">
        <v>1293</v>
      </c>
    </row>
    <row r="998" spans="1:9" x14ac:dyDescent="0.25">
      <c r="A998" t="s">
        <v>475</v>
      </c>
      <c r="B998" t="s">
        <v>50</v>
      </c>
      <c r="C998">
        <v>2</v>
      </c>
      <c r="D998">
        <v>2</v>
      </c>
      <c r="E998" t="s">
        <v>10</v>
      </c>
      <c r="F998" s="1">
        <v>80</v>
      </c>
      <c r="G998" s="16">
        <v>42161</v>
      </c>
      <c r="H998" t="s">
        <v>261</v>
      </c>
      <c r="I998">
        <v>747</v>
      </c>
    </row>
    <row r="999" spans="1:9" x14ac:dyDescent="0.25">
      <c r="A999" t="s">
        <v>475</v>
      </c>
      <c r="B999" t="s">
        <v>50</v>
      </c>
      <c r="C999">
        <v>3</v>
      </c>
      <c r="D999">
        <v>2</v>
      </c>
      <c r="E999" t="s">
        <v>10</v>
      </c>
      <c r="F999" s="1">
        <v>60</v>
      </c>
      <c r="G999" s="16">
        <v>42161</v>
      </c>
      <c r="H999" t="s">
        <v>262</v>
      </c>
      <c r="I999">
        <v>1411</v>
      </c>
    </row>
    <row r="1000" spans="1:9" x14ac:dyDescent="0.25">
      <c r="A1000" t="s">
        <v>475</v>
      </c>
      <c r="B1000" t="s">
        <v>50</v>
      </c>
      <c r="C1000">
        <v>4</v>
      </c>
      <c r="D1000">
        <v>2</v>
      </c>
      <c r="E1000" t="s">
        <v>10</v>
      </c>
      <c r="F1000" s="1">
        <v>40</v>
      </c>
      <c r="G1000" s="16">
        <v>42161</v>
      </c>
      <c r="H1000" t="s">
        <v>165</v>
      </c>
      <c r="I1000">
        <v>1534</v>
      </c>
    </row>
    <row r="1001" spans="1:9" x14ac:dyDescent="0.25">
      <c r="A1001" t="s">
        <v>475</v>
      </c>
      <c r="B1001" t="s">
        <v>50</v>
      </c>
      <c r="C1001">
        <v>5</v>
      </c>
      <c r="D1001">
        <v>2</v>
      </c>
      <c r="E1001" t="s">
        <v>10</v>
      </c>
      <c r="F1001" s="1">
        <v>20</v>
      </c>
      <c r="G1001" s="16">
        <v>42161</v>
      </c>
      <c r="H1001" t="s">
        <v>425</v>
      </c>
      <c r="I1001">
        <v>1122</v>
      </c>
    </row>
    <row r="1002" spans="1:9" x14ac:dyDescent="0.25">
      <c r="A1002" t="s">
        <v>475</v>
      </c>
      <c r="B1002" t="s">
        <v>52</v>
      </c>
      <c r="C1002">
        <v>1</v>
      </c>
      <c r="D1002">
        <v>3</v>
      </c>
      <c r="E1002" t="s">
        <v>9</v>
      </c>
      <c r="G1002" s="16">
        <v>42161</v>
      </c>
      <c r="H1002" t="s">
        <v>44</v>
      </c>
      <c r="I1002">
        <v>0</v>
      </c>
    </row>
    <row r="1003" spans="1:9" x14ac:dyDescent="0.25">
      <c r="A1003" t="s">
        <v>475</v>
      </c>
      <c r="B1003" t="s">
        <v>52</v>
      </c>
      <c r="C1003">
        <v>2</v>
      </c>
      <c r="D1003">
        <v>3</v>
      </c>
      <c r="E1003" t="s">
        <v>9</v>
      </c>
      <c r="F1003" s="1">
        <v>66.666666666666657</v>
      </c>
      <c r="G1003" s="16">
        <v>42161</v>
      </c>
      <c r="H1003" t="s">
        <v>322</v>
      </c>
      <c r="I1003">
        <v>257</v>
      </c>
    </row>
    <row r="1004" spans="1:9" x14ac:dyDescent="0.25">
      <c r="A1004" t="s">
        <v>475</v>
      </c>
      <c r="B1004" t="s">
        <v>55</v>
      </c>
      <c r="C1004">
        <v>1</v>
      </c>
      <c r="D1004">
        <v>6</v>
      </c>
      <c r="E1004" t="s">
        <v>56</v>
      </c>
      <c r="G1004" s="16">
        <v>42161</v>
      </c>
      <c r="H1004" t="s">
        <v>44</v>
      </c>
      <c r="I1004">
        <v>0</v>
      </c>
    </row>
    <row r="1005" spans="1:9" x14ac:dyDescent="0.25">
      <c r="A1005" t="s">
        <v>475</v>
      </c>
      <c r="B1005" t="s">
        <v>55</v>
      </c>
      <c r="C1005">
        <v>1</v>
      </c>
      <c r="D1005">
        <v>6</v>
      </c>
      <c r="E1005" t="s">
        <v>56</v>
      </c>
      <c r="F1005" s="1">
        <v>100.2</v>
      </c>
      <c r="G1005" s="16">
        <v>42161</v>
      </c>
      <c r="H1005" t="s">
        <v>191</v>
      </c>
      <c r="I1005">
        <v>1978</v>
      </c>
    </row>
    <row r="1006" spans="1:9" x14ac:dyDescent="0.25">
      <c r="A1006" t="s">
        <v>475</v>
      </c>
      <c r="B1006" t="s">
        <v>55</v>
      </c>
      <c r="C1006">
        <v>2</v>
      </c>
      <c r="D1006">
        <v>6</v>
      </c>
      <c r="E1006" t="s">
        <v>56</v>
      </c>
      <c r="F1006" s="1">
        <v>50</v>
      </c>
      <c r="G1006" s="16">
        <v>42161</v>
      </c>
      <c r="H1006" t="s">
        <v>166</v>
      </c>
      <c r="I1006">
        <v>1867</v>
      </c>
    </row>
    <row r="1007" spans="1:9" x14ac:dyDescent="0.25">
      <c r="A1007" t="s">
        <v>475</v>
      </c>
      <c r="B1007" t="s">
        <v>57</v>
      </c>
      <c r="C1007">
        <v>1</v>
      </c>
      <c r="D1007">
        <v>10</v>
      </c>
      <c r="E1007" t="s">
        <v>58</v>
      </c>
      <c r="G1007" s="16">
        <v>42161</v>
      </c>
      <c r="H1007" t="s">
        <v>44</v>
      </c>
      <c r="I1007">
        <v>0</v>
      </c>
    </row>
    <row r="1008" spans="1:9" x14ac:dyDescent="0.25">
      <c r="A1008" t="s">
        <v>475</v>
      </c>
      <c r="B1008" t="s">
        <v>57</v>
      </c>
      <c r="C1008">
        <v>2</v>
      </c>
      <c r="D1008">
        <v>10</v>
      </c>
      <c r="E1008" t="s">
        <v>58</v>
      </c>
      <c r="F1008" s="1">
        <v>95.652173913043484</v>
      </c>
      <c r="G1008" s="16">
        <v>42161</v>
      </c>
      <c r="H1008" t="s">
        <v>123</v>
      </c>
      <c r="I1008">
        <v>1885</v>
      </c>
    </row>
    <row r="1009" spans="1:9" x14ac:dyDescent="0.25">
      <c r="A1009" t="s">
        <v>475</v>
      </c>
      <c r="B1009" t="s">
        <v>57</v>
      </c>
      <c r="C1009">
        <v>4</v>
      </c>
      <c r="D1009">
        <v>10</v>
      </c>
      <c r="E1009" t="s">
        <v>58</v>
      </c>
      <c r="F1009" s="1">
        <v>86.956521739130437</v>
      </c>
      <c r="G1009" s="16">
        <v>42161</v>
      </c>
      <c r="H1009" t="s">
        <v>177</v>
      </c>
      <c r="I1009">
        <v>2021</v>
      </c>
    </row>
    <row r="1010" spans="1:9" x14ac:dyDescent="0.25">
      <c r="A1010" t="s">
        <v>475</v>
      </c>
      <c r="B1010" t="s">
        <v>57</v>
      </c>
      <c r="C1010">
        <v>4</v>
      </c>
      <c r="D1010">
        <v>10</v>
      </c>
      <c r="E1010" t="s">
        <v>58</v>
      </c>
      <c r="F1010" s="1">
        <v>86.956521739130437</v>
      </c>
      <c r="G1010" s="16">
        <v>42161</v>
      </c>
      <c r="H1010" t="s">
        <v>356</v>
      </c>
      <c r="I1010">
        <v>2054</v>
      </c>
    </row>
    <row r="1011" spans="1:9" x14ac:dyDescent="0.25">
      <c r="A1011" t="s">
        <v>475</v>
      </c>
      <c r="B1011" t="s">
        <v>57</v>
      </c>
      <c r="C1011">
        <v>6</v>
      </c>
      <c r="D1011">
        <v>10</v>
      </c>
      <c r="E1011" t="s">
        <v>58</v>
      </c>
      <c r="F1011" s="1">
        <v>78.260869565217391</v>
      </c>
      <c r="G1011" s="16">
        <v>42161</v>
      </c>
      <c r="H1011" t="s">
        <v>168</v>
      </c>
      <c r="I1011">
        <v>1815</v>
      </c>
    </row>
    <row r="1012" spans="1:9" x14ac:dyDescent="0.25">
      <c r="A1012" t="s">
        <v>475</v>
      </c>
      <c r="B1012" t="s">
        <v>57</v>
      </c>
      <c r="C1012">
        <v>7</v>
      </c>
      <c r="D1012">
        <v>10</v>
      </c>
      <c r="E1012" t="s">
        <v>58</v>
      </c>
      <c r="F1012" s="1">
        <v>73.913043478260875</v>
      </c>
      <c r="G1012" s="16">
        <v>42161</v>
      </c>
      <c r="H1012" t="s">
        <v>263</v>
      </c>
      <c r="I1012">
        <v>2080</v>
      </c>
    </row>
    <row r="1013" spans="1:9" x14ac:dyDescent="0.25">
      <c r="A1013" t="s">
        <v>475</v>
      </c>
      <c r="B1013" t="s">
        <v>57</v>
      </c>
      <c r="C1013">
        <v>8</v>
      </c>
      <c r="D1013">
        <v>10</v>
      </c>
      <c r="E1013" t="s">
        <v>58</v>
      </c>
      <c r="F1013" s="1">
        <v>69.565217391304344</v>
      </c>
      <c r="G1013" s="16">
        <v>42161</v>
      </c>
      <c r="H1013" t="s">
        <v>266</v>
      </c>
      <c r="I1013">
        <v>2057</v>
      </c>
    </row>
    <row r="1014" spans="1:9" x14ac:dyDescent="0.25">
      <c r="A1014" t="s">
        <v>475</v>
      </c>
      <c r="B1014" t="s">
        <v>57</v>
      </c>
      <c r="C1014">
        <v>10</v>
      </c>
      <c r="D1014">
        <v>10</v>
      </c>
      <c r="E1014" t="s">
        <v>58</v>
      </c>
      <c r="F1014" s="1">
        <v>60.869565217391305</v>
      </c>
      <c r="G1014" s="16">
        <v>42161</v>
      </c>
      <c r="H1014" t="s">
        <v>388</v>
      </c>
      <c r="I1014">
        <v>2096</v>
      </c>
    </row>
    <row r="1015" spans="1:9" x14ac:dyDescent="0.25">
      <c r="A1015" t="s">
        <v>475</v>
      </c>
      <c r="B1015" t="s">
        <v>57</v>
      </c>
      <c r="C1015">
        <v>11</v>
      </c>
      <c r="D1015">
        <v>10</v>
      </c>
      <c r="E1015" t="s">
        <v>58</v>
      </c>
      <c r="F1015" s="1">
        <v>56.521739130434781</v>
      </c>
      <c r="G1015" s="16">
        <v>42161</v>
      </c>
      <c r="H1015" t="s">
        <v>171</v>
      </c>
      <c r="I1015">
        <v>1965</v>
      </c>
    </row>
    <row r="1016" spans="1:9" x14ac:dyDescent="0.25">
      <c r="A1016" t="s">
        <v>475</v>
      </c>
      <c r="B1016" t="s">
        <v>57</v>
      </c>
      <c r="C1016">
        <v>13</v>
      </c>
      <c r="D1016">
        <v>10</v>
      </c>
      <c r="E1016" t="s">
        <v>58</v>
      </c>
      <c r="F1016" s="1">
        <v>47.826086956521742</v>
      </c>
      <c r="G1016" s="16">
        <v>42161</v>
      </c>
      <c r="H1016" t="s">
        <v>179</v>
      </c>
      <c r="I1016">
        <v>1710</v>
      </c>
    </row>
    <row r="1017" spans="1:9" x14ac:dyDescent="0.25">
      <c r="A1017" t="s">
        <v>475</v>
      </c>
      <c r="B1017" t="s">
        <v>57</v>
      </c>
      <c r="C1017">
        <v>15</v>
      </c>
      <c r="D1017">
        <v>10</v>
      </c>
      <c r="E1017" t="s">
        <v>58</v>
      </c>
      <c r="F1017" s="1">
        <v>39.130434782608702</v>
      </c>
      <c r="G1017" s="16">
        <v>42161</v>
      </c>
      <c r="H1017" t="s">
        <v>354</v>
      </c>
      <c r="I1017">
        <v>1910</v>
      </c>
    </row>
    <row r="1018" spans="1:9" x14ac:dyDescent="0.25">
      <c r="A1018" t="s">
        <v>475</v>
      </c>
      <c r="B1018" t="s">
        <v>57</v>
      </c>
      <c r="C1018">
        <v>17</v>
      </c>
      <c r="D1018">
        <v>10</v>
      </c>
      <c r="E1018" t="s">
        <v>58</v>
      </c>
      <c r="F1018" s="1">
        <v>30.434782608695656</v>
      </c>
      <c r="G1018" s="16">
        <v>42161</v>
      </c>
      <c r="H1018" t="s">
        <v>210</v>
      </c>
      <c r="I1018">
        <v>1677</v>
      </c>
    </row>
    <row r="1019" spans="1:9" x14ac:dyDescent="0.25">
      <c r="A1019" t="s">
        <v>475</v>
      </c>
      <c r="B1019" t="s">
        <v>57</v>
      </c>
      <c r="C1019">
        <v>17</v>
      </c>
      <c r="D1019">
        <v>10</v>
      </c>
      <c r="E1019" t="s">
        <v>58</v>
      </c>
      <c r="F1019" s="1">
        <v>30.434782608695656</v>
      </c>
      <c r="G1019" s="16">
        <v>42161</v>
      </c>
      <c r="H1019" t="s">
        <v>180</v>
      </c>
      <c r="I1019">
        <v>1696</v>
      </c>
    </row>
    <row r="1020" spans="1:9" x14ac:dyDescent="0.25">
      <c r="A1020" t="s">
        <v>475</v>
      </c>
      <c r="B1020" t="s">
        <v>57</v>
      </c>
      <c r="C1020">
        <v>19</v>
      </c>
      <c r="D1020">
        <v>10</v>
      </c>
      <c r="E1020" t="s">
        <v>58</v>
      </c>
      <c r="F1020" s="1">
        <v>21.739130434782609</v>
      </c>
      <c r="G1020" s="16">
        <v>42161</v>
      </c>
      <c r="H1020" t="s">
        <v>357</v>
      </c>
      <c r="I1020">
        <v>1781</v>
      </c>
    </row>
    <row r="1021" spans="1:9" x14ac:dyDescent="0.25">
      <c r="A1021" t="s">
        <v>475</v>
      </c>
      <c r="B1021" t="s">
        <v>57</v>
      </c>
      <c r="C1021">
        <v>20</v>
      </c>
      <c r="D1021">
        <v>10</v>
      </c>
      <c r="E1021" t="s">
        <v>58</v>
      </c>
      <c r="F1021" s="1">
        <v>17.391304347826093</v>
      </c>
      <c r="G1021" s="16">
        <v>42161</v>
      </c>
      <c r="H1021" t="s">
        <v>175</v>
      </c>
      <c r="I1021">
        <v>767</v>
      </c>
    </row>
    <row r="1022" spans="1:9" x14ac:dyDescent="0.25">
      <c r="A1022" t="s">
        <v>475</v>
      </c>
      <c r="B1022" t="s">
        <v>57</v>
      </c>
      <c r="C1022">
        <v>21</v>
      </c>
      <c r="D1022">
        <v>10</v>
      </c>
      <c r="E1022" t="s">
        <v>58</v>
      </c>
      <c r="F1022" s="1">
        <v>13.043478260869563</v>
      </c>
      <c r="G1022" s="16">
        <v>42161</v>
      </c>
      <c r="H1022" t="s">
        <v>205</v>
      </c>
      <c r="I1022">
        <v>1919</v>
      </c>
    </row>
    <row r="1023" spans="1:9" x14ac:dyDescent="0.25">
      <c r="A1023" t="s">
        <v>475</v>
      </c>
      <c r="B1023" t="s">
        <v>60</v>
      </c>
      <c r="C1023">
        <v>1</v>
      </c>
      <c r="D1023">
        <v>11</v>
      </c>
      <c r="E1023" t="s">
        <v>61</v>
      </c>
      <c r="G1023" s="16">
        <v>42161</v>
      </c>
      <c r="H1023" t="s">
        <v>44</v>
      </c>
      <c r="I1023">
        <v>0</v>
      </c>
    </row>
    <row r="1024" spans="1:9" x14ac:dyDescent="0.25">
      <c r="A1024" t="s">
        <v>475</v>
      </c>
      <c r="B1024" t="s">
        <v>60</v>
      </c>
      <c r="C1024">
        <v>1</v>
      </c>
      <c r="D1024">
        <v>11</v>
      </c>
      <c r="E1024" t="s">
        <v>61</v>
      </c>
      <c r="F1024" s="1">
        <v>101.7</v>
      </c>
      <c r="G1024" s="16">
        <v>42161</v>
      </c>
      <c r="H1024" t="s">
        <v>140</v>
      </c>
      <c r="I1024">
        <v>2012</v>
      </c>
    </row>
    <row r="1025" spans="1:9" x14ac:dyDescent="0.25">
      <c r="A1025" t="s">
        <v>475</v>
      </c>
      <c r="B1025" t="s">
        <v>60</v>
      </c>
      <c r="C1025">
        <v>3</v>
      </c>
      <c r="D1025">
        <v>11</v>
      </c>
      <c r="E1025" t="s">
        <v>61</v>
      </c>
      <c r="F1025" s="1">
        <v>88.235294117647058</v>
      </c>
      <c r="G1025" s="16">
        <v>42161</v>
      </c>
      <c r="H1025" t="s">
        <v>387</v>
      </c>
      <c r="I1025">
        <v>1981</v>
      </c>
    </row>
    <row r="1026" spans="1:9" x14ac:dyDescent="0.25">
      <c r="A1026" t="s">
        <v>475</v>
      </c>
      <c r="B1026" t="s">
        <v>60</v>
      </c>
      <c r="C1026">
        <v>6</v>
      </c>
      <c r="D1026">
        <v>11</v>
      </c>
      <c r="E1026" t="s">
        <v>61</v>
      </c>
      <c r="F1026" s="1">
        <v>70.588235294117652</v>
      </c>
      <c r="G1026" s="16">
        <v>42161</v>
      </c>
      <c r="H1026" t="s">
        <v>240</v>
      </c>
      <c r="I1026">
        <v>2092</v>
      </c>
    </row>
    <row r="1027" spans="1:9" x14ac:dyDescent="0.25">
      <c r="A1027" t="s">
        <v>475</v>
      </c>
      <c r="B1027" t="s">
        <v>60</v>
      </c>
      <c r="C1027">
        <v>7</v>
      </c>
      <c r="D1027">
        <v>11</v>
      </c>
      <c r="E1027" t="s">
        <v>61</v>
      </c>
      <c r="F1027" s="1">
        <v>64.705882352941174</v>
      </c>
      <c r="G1027" s="16">
        <v>42161</v>
      </c>
      <c r="H1027" t="s">
        <v>212</v>
      </c>
      <c r="I1027">
        <v>1719</v>
      </c>
    </row>
    <row r="1028" spans="1:9" x14ac:dyDescent="0.25">
      <c r="A1028" t="s">
        <v>475</v>
      </c>
      <c r="B1028" t="s">
        <v>60</v>
      </c>
      <c r="C1028">
        <v>9</v>
      </c>
      <c r="D1028">
        <v>11</v>
      </c>
      <c r="E1028" t="s">
        <v>61</v>
      </c>
      <c r="F1028" s="1">
        <v>52.941176470588232</v>
      </c>
      <c r="G1028" s="16">
        <v>42161</v>
      </c>
      <c r="H1028" t="s">
        <v>312</v>
      </c>
      <c r="I1028">
        <v>1995</v>
      </c>
    </row>
    <row r="1029" spans="1:9" x14ac:dyDescent="0.25">
      <c r="A1029" t="s">
        <v>475</v>
      </c>
      <c r="B1029" t="s">
        <v>60</v>
      </c>
      <c r="C1029">
        <v>10</v>
      </c>
      <c r="D1029">
        <v>11</v>
      </c>
      <c r="E1029" t="s">
        <v>61</v>
      </c>
      <c r="F1029" s="1">
        <v>47.058823529411761</v>
      </c>
      <c r="G1029" s="16">
        <v>42161</v>
      </c>
      <c r="H1029" t="s">
        <v>184</v>
      </c>
      <c r="I1029">
        <v>1925</v>
      </c>
    </row>
    <row r="1030" spans="1:9" x14ac:dyDescent="0.25">
      <c r="A1030" t="s">
        <v>475</v>
      </c>
      <c r="B1030" t="s">
        <v>60</v>
      </c>
      <c r="C1030">
        <v>13</v>
      </c>
      <c r="D1030">
        <v>11</v>
      </c>
      <c r="E1030" t="s">
        <v>61</v>
      </c>
      <c r="F1030" s="1">
        <v>29.411764705882348</v>
      </c>
      <c r="G1030" s="16">
        <v>42161</v>
      </c>
      <c r="H1030" t="s">
        <v>426</v>
      </c>
      <c r="I1030">
        <v>2093</v>
      </c>
    </row>
    <row r="1031" spans="1:9" x14ac:dyDescent="0.25">
      <c r="A1031" t="s">
        <v>475</v>
      </c>
      <c r="B1031" t="s">
        <v>60</v>
      </c>
      <c r="C1031">
        <v>14</v>
      </c>
      <c r="D1031">
        <v>11</v>
      </c>
      <c r="E1031" t="s">
        <v>61</v>
      </c>
      <c r="F1031" s="1">
        <v>23.529411764705884</v>
      </c>
      <c r="G1031" s="16">
        <v>42161</v>
      </c>
      <c r="H1031" t="s">
        <v>427</v>
      </c>
      <c r="I1031">
        <v>2109</v>
      </c>
    </row>
    <row r="1032" spans="1:9" x14ac:dyDescent="0.25">
      <c r="A1032" t="s">
        <v>475</v>
      </c>
      <c r="B1032" t="s">
        <v>60</v>
      </c>
      <c r="C1032">
        <v>15</v>
      </c>
      <c r="D1032">
        <v>11</v>
      </c>
      <c r="E1032" t="s">
        <v>61</v>
      </c>
      <c r="F1032" s="1">
        <v>17.647058823529406</v>
      </c>
      <c r="G1032" s="16">
        <v>42161</v>
      </c>
      <c r="H1032" t="s">
        <v>108</v>
      </c>
      <c r="I1032">
        <v>2018</v>
      </c>
    </row>
    <row r="1033" spans="1:9" x14ac:dyDescent="0.25">
      <c r="A1033" t="s">
        <v>475</v>
      </c>
      <c r="B1033" t="s">
        <v>60</v>
      </c>
      <c r="C1033">
        <v>17</v>
      </c>
      <c r="D1033">
        <v>11</v>
      </c>
      <c r="E1033" t="s">
        <v>61</v>
      </c>
      <c r="F1033" s="1">
        <v>5.8823529411764639</v>
      </c>
      <c r="G1033" s="16">
        <v>42161</v>
      </c>
      <c r="H1033" t="s">
        <v>91</v>
      </c>
      <c r="I1033">
        <v>1940</v>
      </c>
    </row>
    <row r="1034" spans="1:9" x14ac:dyDescent="0.25">
      <c r="A1034" t="s">
        <v>475</v>
      </c>
      <c r="B1034" t="s">
        <v>64</v>
      </c>
      <c r="C1034">
        <v>1</v>
      </c>
      <c r="D1034">
        <v>12</v>
      </c>
      <c r="E1034" t="s">
        <v>65</v>
      </c>
      <c r="G1034" s="16">
        <v>42161</v>
      </c>
      <c r="H1034" t="s">
        <v>44</v>
      </c>
      <c r="I1034">
        <v>0</v>
      </c>
    </row>
    <row r="1035" spans="1:9" x14ac:dyDescent="0.25">
      <c r="A1035" t="s">
        <v>475</v>
      </c>
      <c r="B1035" t="s">
        <v>64</v>
      </c>
      <c r="C1035">
        <v>1</v>
      </c>
      <c r="D1035">
        <v>12</v>
      </c>
      <c r="E1035" t="s">
        <v>65</v>
      </c>
      <c r="F1035" s="1">
        <v>101.3</v>
      </c>
      <c r="G1035" s="16">
        <v>42161</v>
      </c>
      <c r="H1035" t="s">
        <v>399</v>
      </c>
      <c r="I1035">
        <v>2038</v>
      </c>
    </row>
    <row r="1036" spans="1:9" x14ac:dyDescent="0.25">
      <c r="A1036" t="s">
        <v>475</v>
      </c>
      <c r="B1036" t="s">
        <v>64</v>
      </c>
      <c r="C1036">
        <v>4</v>
      </c>
      <c r="D1036">
        <v>12</v>
      </c>
      <c r="E1036" t="s">
        <v>65</v>
      </c>
      <c r="F1036" s="1">
        <v>76.92307692307692</v>
      </c>
      <c r="G1036" s="16">
        <v>42161</v>
      </c>
      <c r="H1036" t="s">
        <v>186</v>
      </c>
      <c r="I1036">
        <v>2001</v>
      </c>
    </row>
    <row r="1037" spans="1:9" x14ac:dyDescent="0.25">
      <c r="A1037" t="s">
        <v>475</v>
      </c>
      <c r="B1037" t="s">
        <v>64</v>
      </c>
      <c r="C1037">
        <v>6</v>
      </c>
      <c r="D1037">
        <v>12</v>
      </c>
      <c r="E1037" t="s">
        <v>65</v>
      </c>
      <c r="F1037" s="1">
        <v>61.53846153846154</v>
      </c>
      <c r="G1037" s="16">
        <v>42161</v>
      </c>
      <c r="H1037" t="s">
        <v>185</v>
      </c>
      <c r="I1037">
        <v>1926</v>
      </c>
    </row>
    <row r="1038" spans="1:9" x14ac:dyDescent="0.25">
      <c r="A1038" t="s">
        <v>475</v>
      </c>
      <c r="B1038" t="s">
        <v>64</v>
      </c>
      <c r="C1038">
        <v>8</v>
      </c>
      <c r="D1038">
        <v>12</v>
      </c>
      <c r="E1038" t="s">
        <v>65</v>
      </c>
      <c r="F1038" s="1">
        <v>46.153846153846153</v>
      </c>
      <c r="G1038" s="16">
        <v>42161</v>
      </c>
      <c r="H1038" t="s">
        <v>398</v>
      </c>
      <c r="I1038">
        <v>2091</v>
      </c>
    </row>
    <row r="1039" spans="1:9" x14ac:dyDescent="0.25">
      <c r="A1039" t="s">
        <v>475</v>
      </c>
      <c r="B1039" t="s">
        <v>64</v>
      </c>
      <c r="C1039">
        <v>13</v>
      </c>
      <c r="D1039">
        <v>12</v>
      </c>
      <c r="E1039" t="s">
        <v>65</v>
      </c>
      <c r="F1039" s="1">
        <v>7.6923076923076934</v>
      </c>
      <c r="G1039" s="16">
        <v>42161</v>
      </c>
      <c r="H1039" t="s">
        <v>400</v>
      </c>
      <c r="I1039">
        <v>1987</v>
      </c>
    </row>
    <row r="1040" spans="1:9" x14ac:dyDescent="0.25">
      <c r="A1040" t="s">
        <v>475</v>
      </c>
      <c r="B1040" t="s">
        <v>66</v>
      </c>
      <c r="C1040">
        <v>1</v>
      </c>
      <c r="D1040">
        <v>13</v>
      </c>
      <c r="E1040" t="s">
        <v>67</v>
      </c>
      <c r="G1040" s="16">
        <v>42161</v>
      </c>
      <c r="H1040" t="s">
        <v>44</v>
      </c>
      <c r="I1040">
        <v>0</v>
      </c>
    </row>
    <row r="1041" spans="1:11" x14ac:dyDescent="0.25">
      <c r="A1041" t="s">
        <v>475</v>
      </c>
      <c r="B1041" t="s">
        <v>66</v>
      </c>
      <c r="C1041">
        <v>1</v>
      </c>
      <c r="D1041">
        <v>13</v>
      </c>
      <c r="E1041" t="s">
        <v>67</v>
      </c>
      <c r="F1041" s="1">
        <v>100.6</v>
      </c>
      <c r="G1041" s="16">
        <v>42161</v>
      </c>
      <c r="H1041" t="s">
        <v>283</v>
      </c>
      <c r="I1041">
        <v>429</v>
      </c>
    </row>
    <row r="1042" spans="1:11" x14ac:dyDescent="0.25">
      <c r="A1042" t="s">
        <v>475</v>
      </c>
      <c r="B1042" t="s">
        <v>66</v>
      </c>
      <c r="C1042">
        <v>3</v>
      </c>
      <c r="D1042">
        <v>13</v>
      </c>
      <c r="E1042" t="s">
        <v>67</v>
      </c>
      <c r="F1042" s="1">
        <v>66.666666666666657</v>
      </c>
      <c r="G1042" s="16">
        <v>42161</v>
      </c>
      <c r="H1042" t="s">
        <v>187</v>
      </c>
      <c r="I1042">
        <v>1862</v>
      </c>
    </row>
    <row r="1043" spans="1:11" x14ac:dyDescent="0.25">
      <c r="A1043" t="s">
        <v>475</v>
      </c>
      <c r="B1043" t="s">
        <v>70</v>
      </c>
      <c r="C1043">
        <v>1</v>
      </c>
      <c r="D1043">
        <v>14</v>
      </c>
      <c r="E1043" t="s">
        <v>71</v>
      </c>
      <c r="G1043" s="16">
        <v>42161</v>
      </c>
      <c r="H1043" t="s">
        <v>44</v>
      </c>
      <c r="I1043">
        <v>0</v>
      </c>
    </row>
    <row r="1044" spans="1:11" x14ac:dyDescent="0.25">
      <c r="A1044" t="s">
        <v>475</v>
      </c>
      <c r="B1044" t="s">
        <v>72</v>
      </c>
      <c r="C1044">
        <v>1</v>
      </c>
      <c r="D1044">
        <v>17</v>
      </c>
      <c r="E1044" t="s">
        <v>73</v>
      </c>
      <c r="G1044" s="16">
        <v>42161</v>
      </c>
      <c r="H1044" t="s">
        <v>44</v>
      </c>
      <c r="I1044">
        <v>0</v>
      </c>
    </row>
    <row r="1045" spans="1:11" x14ac:dyDescent="0.25">
      <c r="A1045" t="s">
        <v>475</v>
      </c>
      <c r="B1045" t="s">
        <v>72</v>
      </c>
      <c r="C1045">
        <v>1</v>
      </c>
      <c r="D1045">
        <v>17</v>
      </c>
      <c r="E1045" t="s">
        <v>73</v>
      </c>
      <c r="F1045" s="1">
        <v>100.1</v>
      </c>
      <c r="G1045" s="16">
        <v>42161</v>
      </c>
      <c r="H1045" t="s">
        <v>230</v>
      </c>
      <c r="I1045">
        <v>1997</v>
      </c>
    </row>
    <row r="1046" spans="1:11" x14ac:dyDescent="0.25">
      <c r="A1046" t="s">
        <v>475</v>
      </c>
      <c r="B1046" t="s">
        <v>74</v>
      </c>
      <c r="C1046">
        <v>1</v>
      </c>
      <c r="D1046">
        <v>18</v>
      </c>
      <c r="E1046" t="s">
        <v>75</v>
      </c>
      <c r="G1046" s="16">
        <v>42161</v>
      </c>
      <c r="H1046" t="s">
        <v>44</v>
      </c>
      <c r="I1046">
        <v>0</v>
      </c>
    </row>
    <row r="1047" spans="1:11" x14ac:dyDescent="0.25">
      <c r="A1047" t="s">
        <v>475</v>
      </c>
      <c r="B1047" t="s">
        <v>74</v>
      </c>
      <c r="C1047">
        <v>1</v>
      </c>
      <c r="D1047">
        <v>18</v>
      </c>
      <c r="E1047" t="s">
        <v>75</v>
      </c>
      <c r="F1047" s="1">
        <v>100.4</v>
      </c>
      <c r="G1047" s="16">
        <v>42161</v>
      </c>
      <c r="H1047" t="s">
        <v>428</v>
      </c>
      <c r="I1047">
        <v>2118</v>
      </c>
    </row>
    <row r="1048" spans="1:11" x14ac:dyDescent="0.25">
      <c r="A1048" t="s">
        <v>475</v>
      </c>
      <c r="B1048" t="s">
        <v>76</v>
      </c>
      <c r="C1048">
        <v>1</v>
      </c>
      <c r="D1048">
        <v>22</v>
      </c>
      <c r="E1048" t="s">
        <v>77</v>
      </c>
      <c r="G1048" s="16">
        <v>42161</v>
      </c>
      <c r="H1048" t="s">
        <v>44</v>
      </c>
      <c r="I1048">
        <v>0</v>
      </c>
      <c r="K1048" t="s">
        <v>433</v>
      </c>
    </row>
    <row r="1049" spans="1:11" x14ac:dyDescent="0.25">
      <c r="A1049" t="s">
        <v>476</v>
      </c>
      <c r="B1049" t="s">
        <v>43</v>
      </c>
      <c r="C1049">
        <v>1</v>
      </c>
      <c r="D1049">
        <v>1</v>
      </c>
      <c r="E1049" t="s">
        <v>11</v>
      </c>
      <c r="G1049" s="16">
        <v>42161</v>
      </c>
      <c r="H1049" t="s">
        <v>44</v>
      </c>
      <c r="I1049">
        <v>0</v>
      </c>
    </row>
    <row r="1050" spans="1:11" x14ac:dyDescent="0.25">
      <c r="A1050" t="s">
        <v>476</v>
      </c>
      <c r="B1050" t="s">
        <v>43</v>
      </c>
      <c r="C1050">
        <v>3</v>
      </c>
      <c r="D1050">
        <v>1</v>
      </c>
      <c r="E1050" t="s">
        <v>11</v>
      </c>
      <c r="F1050" s="1">
        <v>85.714285714285708</v>
      </c>
      <c r="G1050" s="16">
        <v>42161</v>
      </c>
      <c r="H1050" t="s">
        <v>413</v>
      </c>
      <c r="I1050">
        <v>313</v>
      </c>
    </row>
    <row r="1051" spans="1:11" x14ac:dyDescent="0.25">
      <c r="A1051" t="s">
        <v>476</v>
      </c>
      <c r="B1051" t="s">
        <v>43</v>
      </c>
      <c r="C1051">
        <v>11</v>
      </c>
      <c r="D1051">
        <v>1</v>
      </c>
      <c r="E1051" t="s">
        <v>11</v>
      </c>
      <c r="F1051" s="1">
        <v>28.571428571428569</v>
      </c>
      <c r="G1051" s="16">
        <v>42161</v>
      </c>
      <c r="H1051" t="s">
        <v>294</v>
      </c>
      <c r="I1051">
        <v>1895</v>
      </c>
    </row>
    <row r="1052" spans="1:11" x14ac:dyDescent="0.25">
      <c r="A1052" t="s">
        <v>476</v>
      </c>
      <c r="B1052" t="s">
        <v>50</v>
      </c>
      <c r="C1052">
        <v>1</v>
      </c>
      <c r="D1052">
        <v>2</v>
      </c>
      <c r="E1052" t="s">
        <v>10</v>
      </c>
      <c r="G1052" s="16">
        <v>42161</v>
      </c>
      <c r="H1052" t="s">
        <v>44</v>
      </c>
      <c r="I1052">
        <v>0</v>
      </c>
    </row>
    <row r="1053" spans="1:11" x14ac:dyDescent="0.25">
      <c r="A1053" t="s">
        <v>476</v>
      </c>
      <c r="B1053" t="s">
        <v>52</v>
      </c>
      <c r="C1053">
        <v>1</v>
      </c>
      <c r="D1053">
        <v>3</v>
      </c>
      <c r="E1053" t="s">
        <v>9</v>
      </c>
      <c r="G1053" s="16">
        <v>42161</v>
      </c>
      <c r="H1053" t="s">
        <v>44</v>
      </c>
      <c r="I1053">
        <v>0</v>
      </c>
    </row>
    <row r="1054" spans="1:11" x14ac:dyDescent="0.25">
      <c r="A1054" t="s">
        <v>476</v>
      </c>
      <c r="B1054" t="s">
        <v>52</v>
      </c>
      <c r="C1054">
        <v>2</v>
      </c>
      <c r="D1054">
        <v>3</v>
      </c>
      <c r="E1054" t="s">
        <v>9</v>
      </c>
      <c r="F1054" s="1">
        <v>66.666666666666657</v>
      </c>
      <c r="G1054" s="16">
        <v>42161</v>
      </c>
      <c r="H1054" t="s">
        <v>351</v>
      </c>
      <c r="I1054">
        <v>3</v>
      </c>
    </row>
    <row r="1055" spans="1:11" x14ac:dyDescent="0.25">
      <c r="A1055" t="s">
        <v>476</v>
      </c>
      <c r="B1055" t="s">
        <v>55</v>
      </c>
      <c r="C1055">
        <v>1</v>
      </c>
      <c r="D1055">
        <v>6</v>
      </c>
      <c r="E1055" t="s">
        <v>56</v>
      </c>
      <c r="G1055" s="16">
        <v>42161</v>
      </c>
      <c r="H1055" t="s">
        <v>44</v>
      </c>
      <c r="I1055">
        <v>0</v>
      </c>
    </row>
    <row r="1056" spans="1:11" x14ac:dyDescent="0.25">
      <c r="A1056" t="s">
        <v>476</v>
      </c>
      <c r="B1056" t="s">
        <v>55</v>
      </c>
      <c r="C1056">
        <v>2</v>
      </c>
      <c r="D1056">
        <v>6</v>
      </c>
      <c r="E1056" t="s">
        <v>56</v>
      </c>
      <c r="F1056" s="1">
        <v>75</v>
      </c>
      <c r="G1056" s="16">
        <v>42161</v>
      </c>
      <c r="H1056" t="s">
        <v>414</v>
      </c>
      <c r="I1056">
        <v>2058</v>
      </c>
    </row>
    <row r="1057" spans="1:9" x14ac:dyDescent="0.25">
      <c r="A1057" t="s">
        <v>476</v>
      </c>
      <c r="B1057" t="s">
        <v>55</v>
      </c>
      <c r="C1057">
        <v>4</v>
      </c>
      <c r="D1057">
        <v>6</v>
      </c>
      <c r="E1057" t="s">
        <v>56</v>
      </c>
      <c r="F1057" s="1">
        <v>25</v>
      </c>
      <c r="G1057" s="16">
        <v>42161</v>
      </c>
      <c r="H1057" t="s">
        <v>352</v>
      </c>
      <c r="I1057">
        <v>14</v>
      </c>
    </row>
    <row r="1058" spans="1:9" x14ac:dyDescent="0.25">
      <c r="A1058" t="s">
        <v>476</v>
      </c>
      <c r="B1058" t="s">
        <v>57</v>
      </c>
      <c r="C1058">
        <v>1</v>
      </c>
      <c r="D1058">
        <v>10</v>
      </c>
      <c r="E1058" t="s">
        <v>58</v>
      </c>
      <c r="G1058" s="16">
        <v>42161</v>
      </c>
      <c r="H1058" t="s">
        <v>44</v>
      </c>
      <c r="I1058">
        <v>0</v>
      </c>
    </row>
    <row r="1059" spans="1:9" x14ac:dyDescent="0.25">
      <c r="A1059" t="s">
        <v>476</v>
      </c>
      <c r="B1059" t="s">
        <v>57</v>
      </c>
      <c r="C1059">
        <v>7</v>
      </c>
      <c r="D1059">
        <v>10</v>
      </c>
      <c r="E1059" t="s">
        <v>58</v>
      </c>
      <c r="F1059" s="1">
        <v>64.705882352941174</v>
      </c>
      <c r="G1059" s="16">
        <v>42161</v>
      </c>
      <c r="H1059" t="s">
        <v>265</v>
      </c>
      <c r="I1059">
        <v>1416</v>
      </c>
    </row>
    <row r="1060" spans="1:9" x14ac:dyDescent="0.25">
      <c r="A1060" t="s">
        <v>476</v>
      </c>
      <c r="B1060" t="s">
        <v>57</v>
      </c>
      <c r="C1060">
        <v>9</v>
      </c>
      <c r="D1060">
        <v>10</v>
      </c>
      <c r="E1060" t="s">
        <v>58</v>
      </c>
      <c r="F1060" s="1">
        <v>52.941176470588232</v>
      </c>
      <c r="G1060" s="16">
        <v>42161</v>
      </c>
      <c r="H1060" t="s">
        <v>271</v>
      </c>
      <c r="I1060">
        <v>1819</v>
      </c>
    </row>
    <row r="1061" spans="1:9" x14ac:dyDescent="0.25">
      <c r="A1061" t="s">
        <v>476</v>
      </c>
      <c r="B1061" t="s">
        <v>57</v>
      </c>
      <c r="C1061">
        <v>11</v>
      </c>
      <c r="D1061">
        <v>10</v>
      </c>
      <c r="E1061" t="s">
        <v>58</v>
      </c>
      <c r="F1061" s="1">
        <v>41.17647058823529</v>
      </c>
      <c r="G1061" s="16">
        <v>42161</v>
      </c>
      <c r="H1061" t="s">
        <v>206</v>
      </c>
      <c r="I1061">
        <v>1683</v>
      </c>
    </row>
    <row r="1062" spans="1:9" x14ac:dyDescent="0.25">
      <c r="A1062" t="s">
        <v>476</v>
      </c>
      <c r="B1062" t="s">
        <v>57</v>
      </c>
      <c r="C1062">
        <v>13</v>
      </c>
      <c r="D1062">
        <v>10</v>
      </c>
      <c r="E1062" t="s">
        <v>58</v>
      </c>
      <c r="F1062" s="1">
        <v>29.411764705882348</v>
      </c>
      <c r="G1062" s="16">
        <v>42161</v>
      </c>
      <c r="H1062" t="s">
        <v>167</v>
      </c>
      <c r="I1062">
        <v>1412</v>
      </c>
    </row>
    <row r="1063" spans="1:9" x14ac:dyDescent="0.25">
      <c r="A1063" t="s">
        <v>476</v>
      </c>
      <c r="B1063" t="s">
        <v>60</v>
      </c>
      <c r="C1063">
        <v>1</v>
      </c>
      <c r="D1063">
        <v>11</v>
      </c>
      <c r="E1063" t="s">
        <v>61</v>
      </c>
      <c r="G1063" s="16">
        <v>42161</v>
      </c>
      <c r="H1063" t="s">
        <v>44</v>
      </c>
      <c r="I1063">
        <v>0</v>
      </c>
    </row>
    <row r="1064" spans="1:9" x14ac:dyDescent="0.25">
      <c r="A1064" t="s">
        <v>476</v>
      </c>
      <c r="B1064" t="s">
        <v>60</v>
      </c>
      <c r="C1064">
        <v>2</v>
      </c>
      <c r="D1064">
        <v>11</v>
      </c>
      <c r="E1064" t="s">
        <v>61</v>
      </c>
      <c r="F1064" s="1">
        <v>95.652173913043484</v>
      </c>
      <c r="G1064" s="16">
        <v>42161</v>
      </c>
      <c r="H1064" t="s">
        <v>220</v>
      </c>
      <c r="I1064">
        <v>2061</v>
      </c>
    </row>
    <row r="1065" spans="1:9" x14ac:dyDescent="0.25">
      <c r="A1065" t="s">
        <v>476</v>
      </c>
      <c r="B1065" t="s">
        <v>60</v>
      </c>
      <c r="C1065">
        <v>3</v>
      </c>
      <c r="D1065">
        <v>11</v>
      </c>
      <c r="E1065" t="s">
        <v>61</v>
      </c>
      <c r="F1065" s="1">
        <v>91.304347826086953</v>
      </c>
      <c r="G1065" s="16">
        <v>42161</v>
      </c>
      <c r="H1065" t="s">
        <v>242</v>
      </c>
      <c r="I1065">
        <v>2074</v>
      </c>
    </row>
    <row r="1066" spans="1:9" x14ac:dyDescent="0.25">
      <c r="A1066" t="s">
        <v>476</v>
      </c>
      <c r="B1066" t="s">
        <v>60</v>
      </c>
      <c r="C1066">
        <v>14</v>
      </c>
      <c r="D1066">
        <v>11</v>
      </c>
      <c r="E1066" t="s">
        <v>61</v>
      </c>
      <c r="F1066" s="1">
        <v>43.478260869565219</v>
      </c>
      <c r="G1066" s="16">
        <v>42161</v>
      </c>
      <c r="H1066" t="s">
        <v>221</v>
      </c>
      <c r="I1066">
        <v>2068</v>
      </c>
    </row>
    <row r="1067" spans="1:9" x14ac:dyDescent="0.25">
      <c r="A1067" t="s">
        <v>476</v>
      </c>
      <c r="B1067" t="s">
        <v>60</v>
      </c>
      <c r="C1067">
        <v>17</v>
      </c>
      <c r="D1067">
        <v>11</v>
      </c>
      <c r="E1067" t="s">
        <v>61</v>
      </c>
      <c r="F1067" s="1">
        <v>30.434782608695656</v>
      </c>
      <c r="G1067" s="16">
        <v>42161</v>
      </c>
      <c r="H1067" t="s">
        <v>208</v>
      </c>
      <c r="I1067">
        <v>1764</v>
      </c>
    </row>
    <row r="1068" spans="1:9" x14ac:dyDescent="0.25">
      <c r="A1068" t="s">
        <v>476</v>
      </c>
      <c r="B1068" t="s">
        <v>64</v>
      </c>
      <c r="C1068">
        <v>1</v>
      </c>
      <c r="D1068">
        <v>12</v>
      </c>
      <c r="E1068" t="s">
        <v>65</v>
      </c>
      <c r="G1068" s="16">
        <v>42161</v>
      </c>
      <c r="H1068" t="s">
        <v>44</v>
      </c>
      <c r="I1068">
        <v>0</v>
      </c>
    </row>
    <row r="1069" spans="1:9" x14ac:dyDescent="0.25">
      <c r="A1069" t="s">
        <v>476</v>
      </c>
      <c r="B1069" t="s">
        <v>66</v>
      </c>
      <c r="C1069">
        <v>1</v>
      </c>
      <c r="D1069">
        <v>13</v>
      </c>
      <c r="E1069" t="s">
        <v>67</v>
      </c>
      <c r="G1069" s="16">
        <v>42161</v>
      </c>
      <c r="H1069" t="s">
        <v>44</v>
      </c>
      <c r="I1069">
        <v>0</v>
      </c>
    </row>
    <row r="1070" spans="1:9" x14ac:dyDescent="0.25">
      <c r="A1070" t="s">
        <v>476</v>
      </c>
      <c r="B1070" t="s">
        <v>66</v>
      </c>
      <c r="C1070">
        <v>2</v>
      </c>
      <c r="D1070">
        <v>13</v>
      </c>
      <c r="E1070" t="s">
        <v>67</v>
      </c>
      <c r="F1070" s="1">
        <v>50</v>
      </c>
      <c r="G1070" s="16">
        <v>42161</v>
      </c>
      <c r="H1070" t="s">
        <v>282</v>
      </c>
      <c r="I1070">
        <v>1644</v>
      </c>
    </row>
    <row r="1071" spans="1:9" x14ac:dyDescent="0.25">
      <c r="A1071" t="s">
        <v>476</v>
      </c>
      <c r="B1071" t="s">
        <v>70</v>
      </c>
      <c r="C1071">
        <v>1</v>
      </c>
      <c r="D1071">
        <v>14</v>
      </c>
      <c r="E1071" t="s">
        <v>71</v>
      </c>
      <c r="G1071" s="16">
        <v>42161</v>
      </c>
      <c r="H1071" t="s">
        <v>44</v>
      </c>
      <c r="I1071">
        <v>0</v>
      </c>
    </row>
    <row r="1072" spans="1:9" x14ac:dyDescent="0.25">
      <c r="A1072" t="s">
        <v>476</v>
      </c>
      <c r="B1072" t="s">
        <v>70</v>
      </c>
      <c r="C1072">
        <v>5</v>
      </c>
      <c r="D1072">
        <v>14</v>
      </c>
      <c r="E1072" t="s">
        <v>71</v>
      </c>
      <c r="F1072" s="1">
        <v>20</v>
      </c>
      <c r="G1072" s="16">
        <v>42161</v>
      </c>
      <c r="H1072" t="s">
        <v>415</v>
      </c>
      <c r="I1072">
        <v>1475</v>
      </c>
    </row>
    <row r="1073" spans="1:11" x14ac:dyDescent="0.25">
      <c r="A1073" t="s">
        <v>476</v>
      </c>
      <c r="B1073" t="s">
        <v>72</v>
      </c>
      <c r="C1073">
        <v>1</v>
      </c>
      <c r="D1073">
        <v>17</v>
      </c>
      <c r="E1073" t="s">
        <v>73</v>
      </c>
      <c r="G1073" s="16">
        <v>42161</v>
      </c>
      <c r="H1073" t="s">
        <v>44</v>
      </c>
      <c r="I1073">
        <v>0</v>
      </c>
    </row>
    <row r="1074" spans="1:11" x14ac:dyDescent="0.25">
      <c r="A1074" t="s">
        <v>476</v>
      </c>
      <c r="B1074" t="s">
        <v>72</v>
      </c>
      <c r="C1074">
        <v>1</v>
      </c>
      <c r="D1074">
        <v>17</v>
      </c>
      <c r="E1074" t="s">
        <v>73</v>
      </c>
      <c r="F1074" s="1">
        <v>100.1</v>
      </c>
      <c r="G1074" s="16">
        <v>42161</v>
      </c>
      <c r="H1074" t="s">
        <v>229</v>
      </c>
      <c r="I1074">
        <v>1870</v>
      </c>
    </row>
    <row r="1075" spans="1:11" x14ac:dyDescent="0.25">
      <c r="A1075" t="s">
        <v>476</v>
      </c>
      <c r="B1075" t="s">
        <v>74</v>
      </c>
      <c r="C1075">
        <v>1</v>
      </c>
      <c r="D1075">
        <v>18</v>
      </c>
      <c r="E1075" t="s">
        <v>75</v>
      </c>
      <c r="G1075" s="16">
        <v>42161</v>
      </c>
      <c r="H1075" t="s">
        <v>44</v>
      </c>
      <c r="I1075">
        <v>0</v>
      </c>
    </row>
    <row r="1076" spans="1:11" x14ac:dyDescent="0.25">
      <c r="A1076" t="s">
        <v>476</v>
      </c>
      <c r="B1076" t="s">
        <v>74</v>
      </c>
      <c r="C1076">
        <v>2</v>
      </c>
      <c r="D1076">
        <v>18</v>
      </c>
      <c r="E1076" t="s">
        <v>75</v>
      </c>
      <c r="F1076" s="1">
        <v>50</v>
      </c>
      <c r="G1076" s="16">
        <v>42161</v>
      </c>
      <c r="H1076" t="s">
        <v>317</v>
      </c>
      <c r="I1076">
        <v>1820</v>
      </c>
    </row>
    <row r="1077" spans="1:11" x14ac:dyDescent="0.25">
      <c r="A1077" t="s">
        <v>476</v>
      </c>
      <c r="B1077" t="s">
        <v>76</v>
      </c>
      <c r="C1077">
        <v>1</v>
      </c>
      <c r="D1077">
        <v>22</v>
      </c>
      <c r="E1077" t="s">
        <v>77</v>
      </c>
      <c r="G1077" s="16">
        <v>42161</v>
      </c>
      <c r="H1077" t="s">
        <v>44</v>
      </c>
      <c r="I1077">
        <v>0</v>
      </c>
      <c r="K1077" t="s">
        <v>416</v>
      </c>
    </row>
    <row r="1078" spans="1:11" x14ac:dyDescent="0.25">
      <c r="A1078" t="s">
        <v>477</v>
      </c>
      <c r="B1078" t="s">
        <v>43</v>
      </c>
      <c r="C1078">
        <v>1</v>
      </c>
      <c r="D1078">
        <v>1</v>
      </c>
      <c r="E1078" t="s">
        <v>11</v>
      </c>
      <c r="G1078" s="16">
        <v>42162</v>
      </c>
      <c r="H1078" t="s">
        <v>44</v>
      </c>
      <c r="I1078">
        <v>0</v>
      </c>
    </row>
    <row r="1079" spans="1:11" x14ac:dyDescent="0.25">
      <c r="A1079" t="s">
        <v>477</v>
      </c>
      <c r="B1079" t="s">
        <v>43</v>
      </c>
      <c r="C1079">
        <v>1</v>
      </c>
      <c r="D1079">
        <v>1</v>
      </c>
      <c r="E1079" t="s">
        <v>11</v>
      </c>
      <c r="F1079" s="1">
        <v>101.2</v>
      </c>
      <c r="G1079" s="16">
        <v>42162</v>
      </c>
      <c r="H1079" t="s">
        <v>301</v>
      </c>
      <c r="I1079">
        <v>456</v>
      </c>
    </row>
    <row r="1080" spans="1:11" x14ac:dyDescent="0.25">
      <c r="A1080" t="s">
        <v>477</v>
      </c>
      <c r="B1080" t="s">
        <v>43</v>
      </c>
      <c r="C1080">
        <v>2</v>
      </c>
      <c r="D1080">
        <v>1</v>
      </c>
      <c r="E1080" t="s">
        <v>11</v>
      </c>
      <c r="F1080" s="1">
        <v>91.666666666666671</v>
      </c>
      <c r="G1080" s="16">
        <v>42162</v>
      </c>
      <c r="H1080" t="s">
        <v>197</v>
      </c>
      <c r="I1080">
        <v>520</v>
      </c>
    </row>
    <row r="1081" spans="1:11" x14ac:dyDescent="0.25">
      <c r="A1081" t="s">
        <v>477</v>
      </c>
      <c r="B1081" t="s">
        <v>43</v>
      </c>
      <c r="C1081">
        <v>8</v>
      </c>
      <c r="D1081">
        <v>1</v>
      </c>
      <c r="E1081" t="s">
        <v>11</v>
      </c>
      <c r="F1081" s="1">
        <v>41.666666666666664</v>
      </c>
      <c r="G1081" s="16">
        <v>42162</v>
      </c>
      <c r="H1081" t="s">
        <v>159</v>
      </c>
      <c r="I1081">
        <v>495</v>
      </c>
    </row>
    <row r="1082" spans="1:11" x14ac:dyDescent="0.25">
      <c r="A1082" t="s">
        <v>477</v>
      </c>
      <c r="B1082" t="s">
        <v>43</v>
      </c>
      <c r="C1082">
        <v>11</v>
      </c>
      <c r="D1082">
        <v>1</v>
      </c>
      <c r="E1082" t="s">
        <v>11</v>
      </c>
      <c r="F1082" s="1">
        <v>16.666666666666657</v>
      </c>
      <c r="G1082" s="16">
        <v>42162</v>
      </c>
      <c r="H1082" t="s">
        <v>196</v>
      </c>
      <c r="I1082">
        <v>1678</v>
      </c>
    </row>
    <row r="1083" spans="1:11" x14ac:dyDescent="0.25">
      <c r="A1083" t="s">
        <v>477</v>
      </c>
      <c r="B1083" t="s">
        <v>50</v>
      </c>
      <c r="C1083">
        <v>1</v>
      </c>
      <c r="D1083">
        <v>2</v>
      </c>
      <c r="E1083" t="s">
        <v>10</v>
      </c>
      <c r="G1083" s="16">
        <v>42162</v>
      </c>
      <c r="H1083" t="s">
        <v>44</v>
      </c>
      <c r="I1083">
        <v>0</v>
      </c>
    </row>
    <row r="1084" spans="1:11" x14ac:dyDescent="0.25">
      <c r="A1084" t="s">
        <v>477</v>
      </c>
      <c r="B1084" t="s">
        <v>52</v>
      </c>
      <c r="C1084">
        <v>1</v>
      </c>
      <c r="D1084">
        <v>3</v>
      </c>
      <c r="E1084" t="s">
        <v>9</v>
      </c>
      <c r="G1084" s="16">
        <v>42162</v>
      </c>
      <c r="H1084" t="s">
        <v>44</v>
      </c>
      <c r="I1084">
        <v>0</v>
      </c>
    </row>
    <row r="1085" spans="1:11" x14ac:dyDescent="0.25">
      <c r="A1085" t="s">
        <v>477</v>
      </c>
      <c r="B1085" t="s">
        <v>55</v>
      </c>
      <c r="C1085">
        <v>1</v>
      </c>
      <c r="D1085">
        <v>6</v>
      </c>
      <c r="E1085" t="s">
        <v>56</v>
      </c>
      <c r="G1085" s="16">
        <v>42162</v>
      </c>
      <c r="H1085" t="s">
        <v>44</v>
      </c>
      <c r="I1085">
        <v>0</v>
      </c>
    </row>
    <row r="1086" spans="1:11" x14ac:dyDescent="0.25">
      <c r="A1086" t="s">
        <v>477</v>
      </c>
      <c r="B1086" t="s">
        <v>57</v>
      </c>
      <c r="C1086">
        <v>1</v>
      </c>
      <c r="D1086">
        <v>10</v>
      </c>
      <c r="E1086" t="s">
        <v>58</v>
      </c>
      <c r="G1086" s="16">
        <v>42162</v>
      </c>
      <c r="H1086" t="s">
        <v>44</v>
      </c>
      <c r="I1086">
        <v>0</v>
      </c>
    </row>
    <row r="1087" spans="1:11" x14ac:dyDescent="0.25">
      <c r="A1087" t="s">
        <v>477</v>
      </c>
      <c r="B1087" t="s">
        <v>57</v>
      </c>
      <c r="C1087">
        <v>3</v>
      </c>
      <c r="D1087">
        <v>10</v>
      </c>
      <c r="E1087" t="s">
        <v>58</v>
      </c>
      <c r="F1087" s="1">
        <v>87.5</v>
      </c>
      <c r="G1087" s="16">
        <v>42162</v>
      </c>
      <c r="H1087" t="s">
        <v>395</v>
      </c>
      <c r="I1087">
        <v>784</v>
      </c>
    </row>
    <row r="1088" spans="1:11" x14ac:dyDescent="0.25">
      <c r="A1088" t="s">
        <v>477</v>
      </c>
      <c r="B1088" t="s">
        <v>57</v>
      </c>
      <c r="C1088">
        <v>5</v>
      </c>
      <c r="D1088">
        <v>10</v>
      </c>
      <c r="E1088" t="s">
        <v>58</v>
      </c>
      <c r="F1088" s="1">
        <v>75</v>
      </c>
      <c r="G1088" s="16">
        <v>42162</v>
      </c>
      <c r="H1088" t="s">
        <v>200</v>
      </c>
      <c r="I1088">
        <v>1756</v>
      </c>
    </row>
    <row r="1089" spans="1:9" x14ac:dyDescent="0.25">
      <c r="A1089" t="s">
        <v>477</v>
      </c>
      <c r="B1089" t="s">
        <v>57</v>
      </c>
      <c r="C1089">
        <v>16</v>
      </c>
      <c r="D1089">
        <v>10</v>
      </c>
      <c r="E1089" t="s">
        <v>58</v>
      </c>
      <c r="F1089" s="1">
        <v>9.9999999999999995E-7</v>
      </c>
      <c r="G1089" s="16">
        <v>42162</v>
      </c>
      <c r="H1089" t="s">
        <v>497</v>
      </c>
      <c r="I1089">
        <v>2120</v>
      </c>
    </row>
    <row r="1090" spans="1:9" x14ac:dyDescent="0.25">
      <c r="A1090" t="s">
        <v>477</v>
      </c>
      <c r="B1090" t="s">
        <v>60</v>
      </c>
      <c r="C1090">
        <v>1</v>
      </c>
      <c r="D1090">
        <v>11</v>
      </c>
      <c r="E1090" t="s">
        <v>61</v>
      </c>
      <c r="G1090" s="16">
        <v>42162</v>
      </c>
      <c r="H1090" t="s">
        <v>44</v>
      </c>
      <c r="I1090">
        <v>0</v>
      </c>
    </row>
    <row r="1091" spans="1:9" x14ac:dyDescent="0.25">
      <c r="A1091" t="s">
        <v>477</v>
      </c>
      <c r="B1091" t="s">
        <v>60</v>
      </c>
      <c r="C1091">
        <v>4</v>
      </c>
      <c r="D1091">
        <v>11</v>
      </c>
      <c r="E1091" t="s">
        <v>61</v>
      </c>
      <c r="F1091" s="1">
        <v>88</v>
      </c>
      <c r="G1091" s="16">
        <v>42162</v>
      </c>
      <c r="H1091" t="s">
        <v>219</v>
      </c>
      <c r="I1091">
        <v>2032</v>
      </c>
    </row>
    <row r="1092" spans="1:9" x14ac:dyDescent="0.25">
      <c r="A1092" t="s">
        <v>477</v>
      </c>
      <c r="B1092" t="s">
        <v>60</v>
      </c>
      <c r="C1092">
        <v>9</v>
      </c>
      <c r="D1092">
        <v>11</v>
      </c>
      <c r="E1092" t="s">
        <v>61</v>
      </c>
      <c r="F1092" s="1">
        <v>68</v>
      </c>
      <c r="G1092" s="16">
        <v>42162</v>
      </c>
      <c r="H1092" t="s">
        <v>216</v>
      </c>
      <c r="I1092">
        <v>2031</v>
      </c>
    </row>
    <row r="1093" spans="1:9" x14ac:dyDescent="0.25">
      <c r="A1093" t="s">
        <v>477</v>
      </c>
      <c r="B1093" t="s">
        <v>60</v>
      </c>
      <c r="C1093">
        <v>12</v>
      </c>
      <c r="D1093">
        <v>11</v>
      </c>
      <c r="E1093" t="s">
        <v>61</v>
      </c>
      <c r="F1093" s="1">
        <v>56</v>
      </c>
      <c r="G1093" s="16">
        <v>42162</v>
      </c>
      <c r="H1093" t="s">
        <v>189</v>
      </c>
      <c r="I1093">
        <v>1998</v>
      </c>
    </row>
    <row r="1094" spans="1:9" x14ac:dyDescent="0.25">
      <c r="A1094" t="s">
        <v>477</v>
      </c>
      <c r="B1094" t="s">
        <v>60</v>
      </c>
      <c r="C1094">
        <v>15</v>
      </c>
      <c r="D1094">
        <v>11</v>
      </c>
      <c r="E1094" t="s">
        <v>61</v>
      </c>
      <c r="F1094" s="1">
        <v>44</v>
      </c>
      <c r="G1094" s="16">
        <v>42162</v>
      </c>
      <c r="H1094" t="s">
        <v>429</v>
      </c>
      <c r="I1094">
        <v>2116</v>
      </c>
    </row>
    <row r="1095" spans="1:9" x14ac:dyDescent="0.25">
      <c r="A1095" t="s">
        <v>477</v>
      </c>
      <c r="B1095" t="s">
        <v>60</v>
      </c>
      <c r="C1095">
        <v>16</v>
      </c>
      <c r="D1095">
        <v>11</v>
      </c>
      <c r="E1095" t="s">
        <v>61</v>
      </c>
      <c r="F1095" s="1">
        <v>40</v>
      </c>
      <c r="G1095" s="16">
        <v>42162</v>
      </c>
      <c r="H1095" t="s">
        <v>241</v>
      </c>
      <c r="I1095">
        <v>1133</v>
      </c>
    </row>
    <row r="1096" spans="1:9" x14ac:dyDescent="0.25">
      <c r="A1096" t="s">
        <v>477</v>
      </c>
      <c r="B1096" t="s">
        <v>60</v>
      </c>
      <c r="C1096">
        <v>16</v>
      </c>
      <c r="D1096">
        <v>11</v>
      </c>
      <c r="E1096" t="s">
        <v>61</v>
      </c>
      <c r="F1096" s="1">
        <v>40</v>
      </c>
      <c r="G1096" s="16">
        <v>42162</v>
      </c>
      <c r="H1096" t="s">
        <v>311</v>
      </c>
      <c r="I1096">
        <v>1945</v>
      </c>
    </row>
    <row r="1097" spans="1:9" x14ac:dyDescent="0.25">
      <c r="A1097" t="s">
        <v>477</v>
      </c>
      <c r="B1097" t="s">
        <v>60</v>
      </c>
      <c r="C1097">
        <v>18</v>
      </c>
      <c r="D1097">
        <v>11</v>
      </c>
      <c r="E1097" t="s">
        <v>61</v>
      </c>
      <c r="F1097" s="1">
        <v>32</v>
      </c>
      <c r="G1097" s="16">
        <v>42162</v>
      </c>
      <c r="H1097" t="s">
        <v>430</v>
      </c>
      <c r="I1097">
        <v>2111</v>
      </c>
    </row>
    <row r="1098" spans="1:9" x14ac:dyDescent="0.25">
      <c r="A1098" t="s">
        <v>477</v>
      </c>
      <c r="B1098" t="s">
        <v>60</v>
      </c>
      <c r="C1098">
        <v>20</v>
      </c>
      <c r="D1098">
        <v>11</v>
      </c>
      <c r="E1098" t="s">
        <v>61</v>
      </c>
      <c r="F1098" s="1">
        <v>24</v>
      </c>
      <c r="G1098" s="16">
        <v>42162</v>
      </c>
      <c r="H1098" t="s">
        <v>215</v>
      </c>
      <c r="I1098">
        <v>2028</v>
      </c>
    </row>
    <row r="1099" spans="1:9" x14ac:dyDescent="0.25">
      <c r="A1099" t="s">
        <v>477</v>
      </c>
      <c r="B1099" t="s">
        <v>60</v>
      </c>
      <c r="C1099">
        <v>24</v>
      </c>
      <c r="D1099">
        <v>11</v>
      </c>
      <c r="E1099" t="s">
        <v>61</v>
      </c>
      <c r="F1099" s="1">
        <v>9.9999999999999995E-7</v>
      </c>
      <c r="G1099" s="16">
        <v>42162</v>
      </c>
      <c r="H1099" t="s">
        <v>431</v>
      </c>
      <c r="I1099">
        <v>1074</v>
      </c>
    </row>
    <row r="1100" spans="1:9" x14ac:dyDescent="0.25">
      <c r="A1100" t="s">
        <v>477</v>
      </c>
      <c r="B1100" t="s">
        <v>60</v>
      </c>
      <c r="C1100">
        <v>24</v>
      </c>
      <c r="D1100">
        <v>11</v>
      </c>
      <c r="E1100" t="s">
        <v>61</v>
      </c>
      <c r="F1100" s="1">
        <v>9.9999999999999995E-7</v>
      </c>
      <c r="G1100" s="16">
        <v>42162</v>
      </c>
      <c r="H1100" t="s">
        <v>217</v>
      </c>
      <c r="I1100">
        <v>2048</v>
      </c>
    </row>
    <row r="1101" spans="1:9" x14ac:dyDescent="0.25">
      <c r="A1101" t="s">
        <v>477</v>
      </c>
      <c r="B1101" t="s">
        <v>64</v>
      </c>
      <c r="C1101">
        <v>1</v>
      </c>
      <c r="D1101">
        <v>12</v>
      </c>
      <c r="E1101" t="s">
        <v>65</v>
      </c>
      <c r="G1101" s="16">
        <v>42162</v>
      </c>
      <c r="H1101" t="s">
        <v>44</v>
      </c>
      <c r="I1101">
        <v>0</v>
      </c>
    </row>
    <row r="1102" spans="1:9" x14ac:dyDescent="0.25">
      <c r="A1102" t="s">
        <v>477</v>
      </c>
      <c r="B1102" t="s">
        <v>66</v>
      </c>
      <c r="C1102">
        <v>1</v>
      </c>
      <c r="D1102">
        <v>13</v>
      </c>
      <c r="E1102" t="s">
        <v>67</v>
      </c>
      <c r="G1102" s="16">
        <v>42162</v>
      </c>
      <c r="H1102" t="s">
        <v>44</v>
      </c>
      <c r="I1102">
        <v>0</v>
      </c>
    </row>
    <row r="1103" spans="1:9" x14ac:dyDescent="0.25">
      <c r="A1103" t="s">
        <v>477</v>
      </c>
      <c r="B1103" t="s">
        <v>66</v>
      </c>
      <c r="C1103">
        <v>1</v>
      </c>
      <c r="D1103">
        <v>13</v>
      </c>
      <c r="E1103" t="s">
        <v>67</v>
      </c>
      <c r="F1103" s="1">
        <v>100.4</v>
      </c>
      <c r="G1103" s="16">
        <v>42162</v>
      </c>
      <c r="H1103" t="s">
        <v>283</v>
      </c>
      <c r="I1103">
        <v>429</v>
      </c>
    </row>
    <row r="1104" spans="1:9" x14ac:dyDescent="0.25">
      <c r="A1104" t="s">
        <v>477</v>
      </c>
      <c r="B1104" t="s">
        <v>70</v>
      </c>
      <c r="C1104">
        <v>1</v>
      </c>
      <c r="D1104">
        <v>14</v>
      </c>
      <c r="E1104" t="s">
        <v>71</v>
      </c>
      <c r="G1104" s="16">
        <v>42162</v>
      </c>
      <c r="H1104" t="s">
        <v>44</v>
      </c>
      <c r="I1104">
        <v>0</v>
      </c>
    </row>
    <row r="1105" spans="1:11" x14ac:dyDescent="0.25">
      <c r="A1105" t="s">
        <v>477</v>
      </c>
      <c r="B1105" t="s">
        <v>70</v>
      </c>
      <c r="C1105">
        <v>1</v>
      </c>
      <c r="D1105">
        <v>14</v>
      </c>
      <c r="E1105" t="s">
        <v>71</v>
      </c>
      <c r="F1105" s="1">
        <v>100.1</v>
      </c>
      <c r="G1105" s="16">
        <v>42162</v>
      </c>
      <c r="H1105" t="s">
        <v>432</v>
      </c>
      <c r="I1105">
        <v>2115</v>
      </c>
    </row>
    <row r="1106" spans="1:11" x14ac:dyDescent="0.25">
      <c r="A1106" t="s">
        <v>477</v>
      </c>
      <c r="B1106" t="s">
        <v>72</v>
      </c>
      <c r="C1106">
        <v>1</v>
      </c>
      <c r="D1106">
        <v>17</v>
      </c>
      <c r="E1106" t="s">
        <v>73</v>
      </c>
      <c r="G1106" s="16">
        <v>42162</v>
      </c>
      <c r="H1106" t="s">
        <v>44</v>
      </c>
      <c r="I1106">
        <v>0</v>
      </c>
    </row>
    <row r="1107" spans="1:11" x14ac:dyDescent="0.25">
      <c r="A1107" t="s">
        <v>477</v>
      </c>
      <c r="B1107" t="s">
        <v>74</v>
      </c>
      <c r="C1107">
        <v>1</v>
      </c>
      <c r="D1107">
        <v>18</v>
      </c>
      <c r="E1107" t="s">
        <v>75</v>
      </c>
      <c r="G1107" s="16">
        <v>42162</v>
      </c>
      <c r="H1107" t="s">
        <v>44</v>
      </c>
      <c r="I1107">
        <v>0</v>
      </c>
    </row>
    <row r="1108" spans="1:11" x14ac:dyDescent="0.25">
      <c r="A1108" t="s">
        <v>477</v>
      </c>
      <c r="B1108" t="s">
        <v>74</v>
      </c>
      <c r="C1108">
        <v>1</v>
      </c>
      <c r="D1108">
        <v>18</v>
      </c>
      <c r="E1108" t="s">
        <v>75</v>
      </c>
      <c r="F1108" s="1">
        <v>100.5</v>
      </c>
      <c r="G1108" s="16">
        <v>42162</v>
      </c>
      <c r="H1108" t="s">
        <v>546</v>
      </c>
      <c r="I1108">
        <v>2127</v>
      </c>
    </row>
    <row r="1109" spans="1:11" x14ac:dyDescent="0.25">
      <c r="A1109" t="s">
        <v>477</v>
      </c>
      <c r="B1109" t="s">
        <v>76</v>
      </c>
      <c r="C1109">
        <v>1</v>
      </c>
      <c r="D1109">
        <v>22</v>
      </c>
      <c r="E1109" t="s">
        <v>77</v>
      </c>
      <c r="G1109" s="16">
        <v>42162</v>
      </c>
      <c r="H1109" t="s">
        <v>44</v>
      </c>
      <c r="I1109">
        <v>0</v>
      </c>
      <c r="K1109" t="s">
        <v>420</v>
      </c>
    </row>
    <row r="1110" spans="1:11" x14ac:dyDescent="0.25">
      <c r="A1110" t="s">
        <v>478</v>
      </c>
      <c r="B1110" t="s">
        <v>43</v>
      </c>
      <c r="C1110">
        <v>1</v>
      </c>
      <c r="D1110">
        <v>1</v>
      </c>
      <c r="E1110" t="s">
        <v>11</v>
      </c>
      <c r="G1110" s="16">
        <v>42175</v>
      </c>
      <c r="H1110" t="s">
        <v>44</v>
      </c>
      <c r="I1110">
        <v>0</v>
      </c>
    </row>
    <row r="1111" spans="1:11" x14ac:dyDescent="0.25">
      <c r="A1111" t="s">
        <v>478</v>
      </c>
      <c r="B1111" t="s">
        <v>43</v>
      </c>
      <c r="C1111">
        <v>3</v>
      </c>
      <c r="D1111">
        <v>1</v>
      </c>
      <c r="E1111" t="s">
        <v>11</v>
      </c>
      <c r="F1111" s="1">
        <v>90.476190476190482</v>
      </c>
      <c r="G1111" s="16">
        <v>42175</v>
      </c>
      <c r="H1111" t="s">
        <v>46</v>
      </c>
      <c r="I1111">
        <v>698</v>
      </c>
    </row>
    <row r="1112" spans="1:11" x14ac:dyDescent="0.25">
      <c r="A1112" t="s">
        <v>478</v>
      </c>
      <c r="B1112" t="s">
        <v>43</v>
      </c>
      <c r="C1112">
        <v>5</v>
      </c>
      <c r="D1112">
        <v>1</v>
      </c>
      <c r="E1112" t="s">
        <v>11</v>
      </c>
      <c r="F1112" s="1">
        <v>80.952380952380949</v>
      </c>
      <c r="G1112" s="16">
        <v>42175</v>
      </c>
      <c r="H1112" t="s">
        <v>93</v>
      </c>
      <c r="I1112">
        <v>1369</v>
      </c>
    </row>
    <row r="1113" spans="1:11" x14ac:dyDescent="0.25">
      <c r="A1113" t="s">
        <v>478</v>
      </c>
      <c r="B1113" t="s">
        <v>43</v>
      </c>
      <c r="C1113">
        <v>8</v>
      </c>
      <c r="D1113">
        <v>1</v>
      </c>
      <c r="E1113" t="s">
        <v>11</v>
      </c>
      <c r="F1113" s="1">
        <v>66.666666666666657</v>
      </c>
      <c r="G1113" s="16">
        <v>42175</v>
      </c>
      <c r="H1113" t="s">
        <v>59</v>
      </c>
      <c r="I1113">
        <v>1779</v>
      </c>
    </row>
    <row r="1114" spans="1:11" x14ac:dyDescent="0.25">
      <c r="A1114" t="s">
        <v>478</v>
      </c>
      <c r="B1114" t="s">
        <v>43</v>
      </c>
      <c r="C1114">
        <v>11</v>
      </c>
      <c r="D1114">
        <v>1</v>
      </c>
      <c r="E1114" t="s">
        <v>11</v>
      </c>
      <c r="F1114" s="1">
        <v>52.38095238095238</v>
      </c>
      <c r="G1114" s="16">
        <v>42175</v>
      </c>
      <c r="H1114" t="s">
        <v>116</v>
      </c>
      <c r="I1114">
        <v>1086</v>
      </c>
    </row>
    <row r="1115" spans="1:11" x14ac:dyDescent="0.25">
      <c r="A1115" t="s">
        <v>478</v>
      </c>
      <c r="B1115" t="s">
        <v>50</v>
      </c>
      <c r="C1115">
        <v>1</v>
      </c>
      <c r="D1115">
        <v>2</v>
      </c>
      <c r="E1115" t="s">
        <v>10</v>
      </c>
      <c r="G1115" s="16">
        <v>42175</v>
      </c>
      <c r="H1115" t="s">
        <v>44</v>
      </c>
      <c r="I1115">
        <v>0</v>
      </c>
    </row>
    <row r="1116" spans="1:11" x14ac:dyDescent="0.25">
      <c r="A1116" t="s">
        <v>478</v>
      </c>
      <c r="B1116" t="s">
        <v>50</v>
      </c>
      <c r="C1116">
        <v>1</v>
      </c>
      <c r="D1116">
        <v>2</v>
      </c>
      <c r="E1116" t="s">
        <v>10</v>
      </c>
      <c r="F1116" s="1">
        <v>100.1</v>
      </c>
      <c r="G1116" s="16">
        <v>42175</v>
      </c>
      <c r="H1116" t="s">
        <v>48</v>
      </c>
      <c r="I1116">
        <v>664</v>
      </c>
    </row>
    <row r="1117" spans="1:11" x14ac:dyDescent="0.25">
      <c r="A1117" t="s">
        <v>478</v>
      </c>
      <c r="B1117" t="s">
        <v>52</v>
      </c>
      <c r="C1117">
        <v>1</v>
      </c>
      <c r="D1117">
        <v>3</v>
      </c>
      <c r="E1117" t="s">
        <v>9</v>
      </c>
      <c r="G1117" s="16">
        <v>42175</v>
      </c>
      <c r="H1117" t="s">
        <v>44</v>
      </c>
      <c r="I1117">
        <v>0</v>
      </c>
    </row>
    <row r="1118" spans="1:11" x14ac:dyDescent="0.25">
      <c r="A1118" t="s">
        <v>478</v>
      </c>
      <c r="B1118" t="s">
        <v>52</v>
      </c>
      <c r="C1118">
        <v>1</v>
      </c>
      <c r="D1118">
        <v>3</v>
      </c>
      <c r="E1118" t="s">
        <v>9</v>
      </c>
      <c r="F1118" s="1">
        <v>100.7</v>
      </c>
      <c r="G1118" s="16">
        <v>42175</v>
      </c>
      <c r="H1118" t="s">
        <v>391</v>
      </c>
      <c r="I1118">
        <v>732</v>
      </c>
    </row>
    <row r="1119" spans="1:11" x14ac:dyDescent="0.25">
      <c r="A1119" t="s">
        <v>478</v>
      </c>
      <c r="B1119" t="s">
        <v>52</v>
      </c>
      <c r="C1119">
        <v>4</v>
      </c>
      <c r="D1119">
        <v>3</v>
      </c>
      <c r="E1119" t="s">
        <v>9</v>
      </c>
      <c r="F1119" s="1">
        <v>57.142857142857139</v>
      </c>
      <c r="G1119" s="16">
        <v>42175</v>
      </c>
      <c r="H1119" t="s">
        <v>98</v>
      </c>
      <c r="I1119">
        <v>1848</v>
      </c>
    </row>
    <row r="1120" spans="1:11" x14ac:dyDescent="0.25">
      <c r="A1120" t="s">
        <v>478</v>
      </c>
      <c r="B1120" t="s">
        <v>55</v>
      </c>
      <c r="C1120">
        <v>1</v>
      </c>
      <c r="D1120">
        <v>6</v>
      </c>
      <c r="E1120" t="s">
        <v>56</v>
      </c>
      <c r="G1120" s="16">
        <v>42175</v>
      </c>
      <c r="H1120" t="s">
        <v>44</v>
      </c>
      <c r="I1120">
        <v>0</v>
      </c>
    </row>
    <row r="1121" spans="1:9" x14ac:dyDescent="0.25">
      <c r="A1121" t="s">
        <v>478</v>
      </c>
      <c r="B1121" t="s">
        <v>57</v>
      </c>
      <c r="C1121">
        <v>1</v>
      </c>
      <c r="D1121">
        <v>10</v>
      </c>
      <c r="E1121" t="s">
        <v>58</v>
      </c>
      <c r="G1121" s="16">
        <v>42175</v>
      </c>
      <c r="H1121" t="s">
        <v>44</v>
      </c>
      <c r="I1121">
        <v>0</v>
      </c>
    </row>
    <row r="1122" spans="1:9" x14ac:dyDescent="0.25">
      <c r="A1122" t="s">
        <v>478</v>
      </c>
      <c r="B1122" t="s">
        <v>57</v>
      </c>
      <c r="C1122">
        <v>1</v>
      </c>
      <c r="D1122">
        <v>10</v>
      </c>
      <c r="E1122" t="s">
        <v>58</v>
      </c>
      <c r="F1122" s="1">
        <v>101.1</v>
      </c>
      <c r="G1122" s="16">
        <v>42175</v>
      </c>
      <c r="H1122" t="s">
        <v>137</v>
      </c>
      <c r="I1122">
        <v>2015</v>
      </c>
    </row>
    <row r="1123" spans="1:9" x14ac:dyDescent="0.25">
      <c r="A1123" t="s">
        <v>478</v>
      </c>
      <c r="B1123" t="s">
        <v>57</v>
      </c>
      <c r="C1123">
        <v>11</v>
      </c>
      <c r="D1123">
        <v>10</v>
      </c>
      <c r="E1123" t="s">
        <v>58</v>
      </c>
      <c r="F1123" s="1">
        <v>9.0909090909090793</v>
      </c>
      <c r="G1123" s="16">
        <v>42175</v>
      </c>
      <c r="H1123" t="s">
        <v>90</v>
      </c>
      <c r="I1123">
        <v>1823</v>
      </c>
    </row>
    <row r="1124" spans="1:9" x14ac:dyDescent="0.25">
      <c r="A1124" t="s">
        <v>478</v>
      </c>
      <c r="B1124" t="s">
        <v>60</v>
      </c>
      <c r="C1124">
        <v>1</v>
      </c>
      <c r="D1124">
        <v>11</v>
      </c>
      <c r="E1124" t="s">
        <v>61</v>
      </c>
      <c r="G1124" s="16">
        <v>42175</v>
      </c>
      <c r="H1124" t="s">
        <v>44</v>
      </c>
      <c r="I1124">
        <v>0</v>
      </c>
    </row>
    <row r="1125" spans="1:9" x14ac:dyDescent="0.25">
      <c r="A1125" t="s">
        <v>478</v>
      </c>
      <c r="B1125" t="s">
        <v>60</v>
      </c>
      <c r="C1125">
        <v>2</v>
      </c>
      <c r="D1125">
        <v>11</v>
      </c>
      <c r="E1125" t="s">
        <v>61</v>
      </c>
      <c r="F1125" s="1">
        <v>94.73684210526315</v>
      </c>
      <c r="G1125" s="16">
        <v>42175</v>
      </c>
      <c r="H1125" t="s">
        <v>140</v>
      </c>
      <c r="I1125">
        <v>2012</v>
      </c>
    </row>
    <row r="1126" spans="1:9" x14ac:dyDescent="0.25">
      <c r="A1126" t="s">
        <v>478</v>
      </c>
      <c r="B1126" t="s">
        <v>60</v>
      </c>
      <c r="C1126">
        <v>6</v>
      </c>
      <c r="D1126">
        <v>11</v>
      </c>
      <c r="E1126" t="s">
        <v>61</v>
      </c>
      <c r="F1126" s="1">
        <v>73.68421052631578</v>
      </c>
      <c r="G1126" s="16">
        <v>42175</v>
      </c>
      <c r="H1126" t="s">
        <v>108</v>
      </c>
      <c r="I1126">
        <v>2018</v>
      </c>
    </row>
    <row r="1127" spans="1:9" x14ac:dyDescent="0.25">
      <c r="A1127" t="s">
        <v>478</v>
      </c>
      <c r="B1127" t="s">
        <v>60</v>
      </c>
      <c r="C1127">
        <v>8</v>
      </c>
      <c r="D1127">
        <v>11</v>
      </c>
      <c r="E1127" t="s">
        <v>61</v>
      </c>
      <c r="F1127" s="1">
        <v>63.157894736842103</v>
      </c>
      <c r="G1127" s="16">
        <v>42175</v>
      </c>
      <c r="H1127" t="s">
        <v>139</v>
      </c>
      <c r="I1127">
        <v>2082</v>
      </c>
    </row>
    <row r="1128" spans="1:9" x14ac:dyDescent="0.25">
      <c r="A1128" t="s">
        <v>478</v>
      </c>
      <c r="B1128" t="s">
        <v>60</v>
      </c>
      <c r="C1128">
        <v>10</v>
      </c>
      <c r="D1128">
        <v>11</v>
      </c>
      <c r="E1128" t="s">
        <v>61</v>
      </c>
      <c r="F1128" s="1">
        <v>52.631578947368418</v>
      </c>
      <c r="G1128" s="16">
        <v>42175</v>
      </c>
      <c r="H1128" t="s">
        <v>107</v>
      </c>
      <c r="I1128">
        <v>1899</v>
      </c>
    </row>
    <row r="1129" spans="1:9" x14ac:dyDescent="0.25">
      <c r="A1129" t="s">
        <v>478</v>
      </c>
      <c r="B1129" t="s">
        <v>60</v>
      </c>
      <c r="C1129">
        <v>16</v>
      </c>
      <c r="D1129">
        <v>11</v>
      </c>
      <c r="E1129" t="s">
        <v>61</v>
      </c>
      <c r="F1129" s="1">
        <v>21.05263157894737</v>
      </c>
      <c r="G1129" s="16">
        <v>42175</v>
      </c>
      <c r="H1129" t="s">
        <v>144</v>
      </c>
      <c r="I1129">
        <v>2076</v>
      </c>
    </row>
    <row r="1130" spans="1:9" x14ac:dyDescent="0.25">
      <c r="A1130" t="s">
        <v>478</v>
      </c>
      <c r="B1130" t="s">
        <v>64</v>
      </c>
      <c r="C1130">
        <v>1</v>
      </c>
      <c r="D1130">
        <v>12</v>
      </c>
      <c r="E1130" t="s">
        <v>65</v>
      </c>
      <c r="G1130" s="16">
        <v>42175</v>
      </c>
      <c r="H1130" t="s">
        <v>44</v>
      </c>
      <c r="I1130">
        <v>0</v>
      </c>
    </row>
    <row r="1131" spans="1:9" x14ac:dyDescent="0.25">
      <c r="A1131" t="s">
        <v>478</v>
      </c>
      <c r="B1131" t="s">
        <v>64</v>
      </c>
      <c r="C1131">
        <v>3</v>
      </c>
      <c r="D1131">
        <v>12</v>
      </c>
      <c r="E1131" t="s">
        <v>65</v>
      </c>
      <c r="F1131" s="1">
        <v>86.666666666666671</v>
      </c>
      <c r="G1131" s="16">
        <v>42175</v>
      </c>
      <c r="H1131" t="s">
        <v>145</v>
      </c>
      <c r="I1131">
        <v>2079</v>
      </c>
    </row>
    <row r="1132" spans="1:9" x14ac:dyDescent="0.25">
      <c r="A1132" t="s">
        <v>478</v>
      </c>
      <c r="B1132" t="s">
        <v>64</v>
      </c>
      <c r="C1132">
        <v>7</v>
      </c>
      <c r="D1132">
        <v>12</v>
      </c>
      <c r="E1132" t="s">
        <v>65</v>
      </c>
      <c r="F1132" s="1">
        <v>60</v>
      </c>
      <c r="G1132" s="16">
        <v>42175</v>
      </c>
      <c r="H1132" t="s">
        <v>109</v>
      </c>
      <c r="I1132">
        <v>1760</v>
      </c>
    </row>
    <row r="1133" spans="1:9" x14ac:dyDescent="0.25">
      <c r="A1133" t="s">
        <v>478</v>
      </c>
      <c r="B1133" t="s">
        <v>64</v>
      </c>
      <c r="C1133">
        <v>11</v>
      </c>
      <c r="D1133">
        <v>12</v>
      </c>
      <c r="E1133" t="s">
        <v>65</v>
      </c>
      <c r="F1133" s="1">
        <v>33.333333333333329</v>
      </c>
      <c r="G1133" s="16">
        <v>42175</v>
      </c>
      <c r="H1133" t="s">
        <v>132</v>
      </c>
      <c r="I1133">
        <v>1061</v>
      </c>
    </row>
    <row r="1134" spans="1:9" x14ac:dyDescent="0.25">
      <c r="A1134" t="s">
        <v>478</v>
      </c>
      <c r="B1134" t="s">
        <v>66</v>
      </c>
      <c r="C1134">
        <v>1</v>
      </c>
      <c r="D1134">
        <v>13</v>
      </c>
      <c r="E1134" t="s">
        <v>67</v>
      </c>
      <c r="G1134" s="16">
        <v>42175</v>
      </c>
      <c r="H1134" t="s">
        <v>44</v>
      </c>
      <c r="I1134">
        <v>0</v>
      </c>
    </row>
    <row r="1135" spans="1:9" x14ac:dyDescent="0.25">
      <c r="A1135" t="s">
        <v>478</v>
      </c>
      <c r="B1135" t="s">
        <v>66</v>
      </c>
      <c r="C1135">
        <v>2</v>
      </c>
      <c r="D1135">
        <v>13</v>
      </c>
      <c r="E1135" t="s">
        <v>67</v>
      </c>
      <c r="F1135" s="1">
        <v>66.666666666666657</v>
      </c>
      <c r="G1135" s="16">
        <v>42175</v>
      </c>
      <c r="H1135" t="s">
        <v>69</v>
      </c>
      <c r="I1135">
        <v>1527</v>
      </c>
    </row>
    <row r="1136" spans="1:9" x14ac:dyDescent="0.25">
      <c r="A1136" t="s">
        <v>478</v>
      </c>
      <c r="B1136" t="s">
        <v>70</v>
      </c>
      <c r="C1136">
        <v>1</v>
      </c>
      <c r="D1136">
        <v>14</v>
      </c>
      <c r="E1136" t="s">
        <v>71</v>
      </c>
      <c r="G1136" s="16">
        <v>42175</v>
      </c>
      <c r="H1136" t="s">
        <v>44</v>
      </c>
      <c r="I1136">
        <v>0</v>
      </c>
    </row>
    <row r="1137" spans="1:11" x14ac:dyDescent="0.25">
      <c r="A1137" t="s">
        <v>478</v>
      </c>
      <c r="B1137" t="s">
        <v>72</v>
      </c>
      <c r="C1137">
        <v>1</v>
      </c>
      <c r="D1137">
        <v>17</v>
      </c>
      <c r="E1137" t="s">
        <v>73</v>
      </c>
      <c r="G1137" s="16">
        <v>42175</v>
      </c>
      <c r="H1137" t="s">
        <v>44</v>
      </c>
      <c r="I1137">
        <v>0</v>
      </c>
    </row>
    <row r="1138" spans="1:11" x14ac:dyDescent="0.25">
      <c r="A1138" t="s">
        <v>478</v>
      </c>
      <c r="B1138" t="s">
        <v>74</v>
      </c>
      <c r="C1138">
        <v>1</v>
      </c>
      <c r="D1138">
        <v>18</v>
      </c>
      <c r="E1138" t="s">
        <v>75</v>
      </c>
      <c r="G1138" s="16">
        <v>42175</v>
      </c>
      <c r="H1138" t="s">
        <v>44</v>
      </c>
      <c r="I1138">
        <v>0</v>
      </c>
    </row>
    <row r="1139" spans="1:11" x14ac:dyDescent="0.25">
      <c r="A1139" t="s">
        <v>478</v>
      </c>
      <c r="B1139" t="s">
        <v>76</v>
      </c>
      <c r="C1139">
        <v>1</v>
      </c>
      <c r="D1139">
        <v>22</v>
      </c>
      <c r="E1139" t="s">
        <v>77</v>
      </c>
      <c r="G1139" s="16">
        <v>42175</v>
      </c>
      <c r="H1139" t="s">
        <v>44</v>
      </c>
      <c r="I1139">
        <v>0</v>
      </c>
      <c r="K1139" t="s">
        <v>453</v>
      </c>
    </row>
    <row r="1140" spans="1:11" x14ac:dyDescent="0.25">
      <c r="A1140" t="s">
        <v>479</v>
      </c>
      <c r="B1140" t="s">
        <v>43</v>
      </c>
      <c r="C1140">
        <v>1</v>
      </c>
      <c r="D1140">
        <v>1</v>
      </c>
      <c r="E1140" t="s">
        <v>11</v>
      </c>
      <c r="G1140" s="16">
        <v>42175</v>
      </c>
      <c r="H1140" t="s">
        <v>44</v>
      </c>
      <c r="I1140">
        <v>0</v>
      </c>
    </row>
    <row r="1141" spans="1:11" x14ac:dyDescent="0.25">
      <c r="A1141" t="s">
        <v>479</v>
      </c>
      <c r="B1141" t="s">
        <v>43</v>
      </c>
      <c r="C1141">
        <v>2</v>
      </c>
      <c r="D1141">
        <v>1</v>
      </c>
      <c r="E1141" t="s">
        <v>11</v>
      </c>
      <c r="F1141" s="1">
        <v>91.666666666666671</v>
      </c>
      <c r="G1141" s="16">
        <v>42175</v>
      </c>
      <c r="H1141" t="s">
        <v>155</v>
      </c>
      <c r="I1141">
        <v>1632</v>
      </c>
    </row>
    <row r="1142" spans="1:11" x14ac:dyDescent="0.25">
      <c r="A1142" t="s">
        <v>479</v>
      </c>
      <c r="B1142" t="s">
        <v>43</v>
      </c>
      <c r="C1142">
        <v>4</v>
      </c>
      <c r="D1142">
        <v>1</v>
      </c>
      <c r="E1142" t="s">
        <v>11</v>
      </c>
      <c r="F1142" s="1">
        <v>75</v>
      </c>
      <c r="G1142" s="16">
        <v>42175</v>
      </c>
      <c r="H1142" t="s">
        <v>49</v>
      </c>
      <c r="I1142">
        <v>1768</v>
      </c>
    </row>
    <row r="1143" spans="1:11" x14ac:dyDescent="0.25">
      <c r="A1143" t="s">
        <v>479</v>
      </c>
      <c r="B1143" t="s">
        <v>43</v>
      </c>
      <c r="C1143">
        <v>8</v>
      </c>
      <c r="D1143">
        <v>1</v>
      </c>
      <c r="E1143" t="s">
        <v>11</v>
      </c>
      <c r="F1143" s="1">
        <v>41.666666666666664</v>
      </c>
      <c r="G1143" s="16">
        <v>42175</v>
      </c>
      <c r="H1143" t="s">
        <v>295</v>
      </c>
      <c r="I1143">
        <v>264</v>
      </c>
    </row>
    <row r="1144" spans="1:11" x14ac:dyDescent="0.25">
      <c r="A1144" t="s">
        <v>479</v>
      </c>
      <c r="B1144" t="s">
        <v>43</v>
      </c>
      <c r="C1144">
        <v>8</v>
      </c>
      <c r="D1144">
        <v>1</v>
      </c>
      <c r="E1144" t="s">
        <v>11</v>
      </c>
      <c r="F1144" s="1">
        <v>41.666666666666664</v>
      </c>
      <c r="G1144" s="16">
        <v>42175</v>
      </c>
      <c r="H1144" t="s">
        <v>159</v>
      </c>
      <c r="I1144">
        <v>495</v>
      </c>
    </row>
    <row r="1145" spans="1:11" x14ac:dyDescent="0.25">
      <c r="A1145" t="s">
        <v>479</v>
      </c>
      <c r="B1145" t="s">
        <v>43</v>
      </c>
      <c r="C1145">
        <v>10</v>
      </c>
      <c r="D1145">
        <v>1</v>
      </c>
      <c r="E1145" t="s">
        <v>11</v>
      </c>
      <c r="F1145" s="1">
        <v>25</v>
      </c>
      <c r="G1145" s="16">
        <v>42175</v>
      </c>
      <c r="H1145" t="s">
        <v>195</v>
      </c>
      <c r="I1145">
        <v>1742</v>
      </c>
    </row>
    <row r="1146" spans="1:11" x14ac:dyDescent="0.25">
      <c r="A1146" t="s">
        <v>479</v>
      </c>
      <c r="B1146" t="s">
        <v>43</v>
      </c>
      <c r="C1146">
        <v>11</v>
      </c>
      <c r="D1146">
        <v>1</v>
      </c>
      <c r="E1146" t="s">
        <v>11</v>
      </c>
      <c r="F1146" s="1">
        <v>16.666666666666657</v>
      </c>
      <c r="G1146" s="16">
        <v>42175</v>
      </c>
      <c r="H1146" t="s">
        <v>196</v>
      </c>
      <c r="I1146">
        <v>1678</v>
      </c>
    </row>
    <row r="1147" spans="1:11" x14ac:dyDescent="0.25">
      <c r="A1147" t="s">
        <v>479</v>
      </c>
      <c r="B1147" t="s">
        <v>43</v>
      </c>
      <c r="C1147">
        <v>12</v>
      </c>
      <c r="D1147">
        <v>1</v>
      </c>
      <c r="E1147" t="s">
        <v>11</v>
      </c>
      <c r="F1147" s="1">
        <v>8.3333333333333286</v>
      </c>
      <c r="G1147" s="16">
        <v>42175</v>
      </c>
      <c r="H1147" t="s">
        <v>440</v>
      </c>
      <c r="I1147">
        <v>1900</v>
      </c>
    </row>
    <row r="1148" spans="1:11" x14ac:dyDescent="0.25">
      <c r="A1148" t="s">
        <v>479</v>
      </c>
      <c r="B1148" t="s">
        <v>50</v>
      </c>
      <c r="C1148">
        <v>1</v>
      </c>
      <c r="D1148">
        <v>2</v>
      </c>
      <c r="E1148" t="s">
        <v>10</v>
      </c>
      <c r="G1148" s="16">
        <v>42175</v>
      </c>
      <c r="H1148" t="s">
        <v>44</v>
      </c>
      <c r="I1148">
        <v>0</v>
      </c>
    </row>
    <row r="1149" spans="1:11" x14ac:dyDescent="0.25">
      <c r="A1149" t="s">
        <v>479</v>
      </c>
      <c r="B1149" t="s">
        <v>50</v>
      </c>
      <c r="C1149">
        <v>1</v>
      </c>
      <c r="D1149">
        <v>2</v>
      </c>
      <c r="E1149" t="s">
        <v>10</v>
      </c>
      <c r="F1149" s="1">
        <v>100.7</v>
      </c>
      <c r="G1149" s="16">
        <v>42175</v>
      </c>
      <c r="H1149" t="s">
        <v>441</v>
      </c>
      <c r="I1149">
        <v>1354</v>
      </c>
    </row>
    <row r="1150" spans="1:11" x14ac:dyDescent="0.25">
      <c r="A1150" t="s">
        <v>479</v>
      </c>
      <c r="B1150" t="s">
        <v>50</v>
      </c>
      <c r="C1150">
        <v>2</v>
      </c>
      <c r="D1150">
        <v>2</v>
      </c>
      <c r="E1150" t="s">
        <v>10</v>
      </c>
      <c r="F1150" s="1">
        <v>85.714285714285708</v>
      </c>
      <c r="G1150" s="16">
        <v>42175</v>
      </c>
      <c r="H1150" t="s">
        <v>198</v>
      </c>
      <c r="I1150">
        <v>979</v>
      </c>
    </row>
    <row r="1151" spans="1:11" x14ac:dyDescent="0.25">
      <c r="A1151" t="s">
        <v>479</v>
      </c>
      <c r="B1151" t="s">
        <v>50</v>
      </c>
      <c r="C1151">
        <v>3</v>
      </c>
      <c r="D1151">
        <v>2</v>
      </c>
      <c r="E1151" t="s">
        <v>10</v>
      </c>
      <c r="F1151" s="1">
        <v>71.428571428571431</v>
      </c>
      <c r="G1151" s="16">
        <v>42175</v>
      </c>
      <c r="H1151" t="s">
        <v>197</v>
      </c>
      <c r="I1151">
        <v>520</v>
      </c>
    </row>
    <row r="1152" spans="1:11" x14ac:dyDescent="0.25">
      <c r="A1152" t="s">
        <v>479</v>
      </c>
      <c r="B1152" t="s">
        <v>50</v>
      </c>
      <c r="C1152">
        <v>4</v>
      </c>
      <c r="D1152">
        <v>2</v>
      </c>
      <c r="E1152" t="s">
        <v>10</v>
      </c>
      <c r="F1152" s="1">
        <v>57.142857142857139</v>
      </c>
      <c r="G1152" s="16">
        <v>42175</v>
      </c>
      <c r="H1152" t="s">
        <v>442</v>
      </c>
      <c r="I1152">
        <v>1157</v>
      </c>
    </row>
    <row r="1153" spans="1:9" x14ac:dyDescent="0.25">
      <c r="A1153" t="s">
        <v>479</v>
      </c>
      <c r="B1153" t="s">
        <v>50</v>
      </c>
      <c r="C1153">
        <v>4</v>
      </c>
      <c r="D1153">
        <v>2</v>
      </c>
      <c r="E1153" t="s">
        <v>10</v>
      </c>
      <c r="F1153" s="1">
        <v>57.142857142857139</v>
      </c>
      <c r="G1153" s="16">
        <v>42175</v>
      </c>
      <c r="H1153" t="s">
        <v>165</v>
      </c>
      <c r="I1153">
        <v>1534</v>
      </c>
    </row>
    <row r="1154" spans="1:9" x14ac:dyDescent="0.25">
      <c r="A1154" t="s">
        <v>479</v>
      </c>
      <c r="B1154" t="s">
        <v>50</v>
      </c>
      <c r="C1154">
        <v>6</v>
      </c>
      <c r="D1154">
        <v>2</v>
      </c>
      <c r="E1154" t="s">
        <v>10</v>
      </c>
      <c r="F1154" s="1">
        <v>28.571428571428569</v>
      </c>
      <c r="G1154" s="16">
        <v>42175</v>
      </c>
      <c r="H1154" t="s">
        <v>118</v>
      </c>
      <c r="I1154">
        <v>1401</v>
      </c>
    </row>
    <row r="1155" spans="1:9" x14ac:dyDescent="0.25">
      <c r="A1155" t="s">
        <v>479</v>
      </c>
      <c r="B1155" t="s">
        <v>50</v>
      </c>
      <c r="C1155">
        <v>7</v>
      </c>
      <c r="D1155">
        <v>2</v>
      </c>
      <c r="E1155" t="s">
        <v>10</v>
      </c>
      <c r="F1155" s="1">
        <v>0</v>
      </c>
      <c r="G1155" s="16">
        <v>42175</v>
      </c>
      <c r="H1155" t="s">
        <v>187</v>
      </c>
      <c r="I1155">
        <v>1862</v>
      </c>
    </row>
    <row r="1156" spans="1:9" x14ac:dyDescent="0.25">
      <c r="A1156" t="s">
        <v>479</v>
      </c>
      <c r="B1156" t="s">
        <v>52</v>
      </c>
      <c r="C1156">
        <v>1</v>
      </c>
      <c r="D1156">
        <v>3</v>
      </c>
      <c r="E1156" t="s">
        <v>9</v>
      </c>
      <c r="G1156" s="16">
        <v>42175</v>
      </c>
      <c r="H1156" t="s">
        <v>44</v>
      </c>
      <c r="I1156">
        <v>0</v>
      </c>
    </row>
    <row r="1157" spans="1:9" x14ac:dyDescent="0.25">
      <c r="A1157" t="s">
        <v>479</v>
      </c>
      <c r="B1157" t="s">
        <v>52</v>
      </c>
      <c r="C1157">
        <v>1</v>
      </c>
      <c r="D1157">
        <v>3</v>
      </c>
      <c r="E1157" t="s">
        <v>9</v>
      </c>
      <c r="F1157" s="1">
        <v>100.2</v>
      </c>
      <c r="G1157" s="16">
        <v>42175</v>
      </c>
      <c r="H1157" t="s">
        <v>322</v>
      </c>
      <c r="I1157">
        <v>257</v>
      </c>
    </row>
    <row r="1158" spans="1:9" x14ac:dyDescent="0.25">
      <c r="A1158" t="s">
        <v>479</v>
      </c>
      <c r="B1158" t="s">
        <v>52</v>
      </c>
      <c r="C1158">
        <v>2</v>
      </c>
      <c r="D1158">
        <v>3</v>
      </c>
      <c r="E1158" t="s">
        <v>9</v>
      </c>
      <c r="F1158" s="1">
        <v>50</v>
      </c>
      <c r="G1158" s="16">
        <v>42175</v>
      </c>
      <c r="H1158" t="s">
        <v>351</v>
      </c>
      <c r="I1158">
        <v>3</v>
      </c>
    </row>
    <row r="1159" spans="1:9" x14ac:dyDescent="0.25">
      <c r="A1159" t="s">
        <v>479</v>
      </c>
      <c r="B1159" t="s">
        <v>55</v>
      </c>
      <c r="C1159">
        <v>1</v>
      </c>
      <c r="D1159">
        <v>6</v>
      </c>
      <c r="E1159" t="s">
        <v>56</v>
      </c>
      <c r="G1159" s="16">
        <v>42175</v>
      </c>
      <c r="H1159" t="s">
        <v>44</v>
      </c>
      <c r="I1159">
        <v>0</v>
      </c>
    </row>
    <row r="1160" spans="1:9" x14ac:dyDescent="0.25">
      <c r="A1160" t="s">
        <v>479</v>
      </c>
      <c r="B1160" t="s">
        <v>55</v>
      </c>
      <c r="C1160">
        <v>1</v>
      </c>
      <c r="D1160">
        <v>6</v>
      </c>
      <c r="E1160" t="s">
        <v>56</v>
      </c>
      <c r="F1160" s="1">
        <v>100.2</v>
      </c>
      <c r="G1160" s="16">
        <v>42175</v>
      </c>
      <c r="H1160" t="s">
        <v>191</v>
      </c>
      <c r="I1160">
        <v>1978</v>
      </c>
    </row>
    <row r="1161" spans="1:9" x14ac:dyDescent="0.25">
      <c r="A1161" t="s">
        <v>479</v>
      </c>
      <c r="B1161" t="s">
        <v>55</v>
      </c>
      <c r="C1161">
        <v>2</v>
      </c>
      <c r="D1161">
        <v>6</v>
      </c>
      <c r="E1161" t="s">
        <v>56</v>
      </c>
      <c r="F1161" s="1">
        <v>50</v>
      </c>
      <c r="G1161" s="16">
        <v>42175</v>
      </c>
      <c r="H1161" t="s">
        <v>352</v>
      </c>
      <c r="I1161">
        <v>14</v>
      </c>
    </row>
    <row r="1162" spans="1:9" x14ac:dyDescent="0.25">
      <c r="A1162" t="s">
        <v>479</v>
      </c>
      <c r="B1162" t="s">
        <v>57</v>
      </c>
      <c r="C1162">
        <v>1</v>
      </c>
      <c r="D1162">
        <v>10</v>
      </c>
      <c r="E1162" t="s">
        <v>58</v>
      </c>
      <c r="G1162" s="16">
        <v>42175</v>
      </c>
      <c r="H1162" t="s">
        <v>44</v>
      </c>
      <c r="I1162">
        <v>0</v>
      </c>
    </row>
    <row r="1163" spans="1:9" x14ac:dyDescent="0.25">
      <c r="A1163" t="s">
        <v>479</v>
      </c>
      <c r="B1163" t="s">
        <v>57</v>
      </c>
      <c r="C1163">
        <v>1</v>
      </c>
      <c r="D1163">
        <v>10</v>
      </c>
      <c r="E1163" t="s">
        <v>58</v>
      </c>
      <c r="F1163" s="1">
        <v>101.5</v>
      </c>
      <c r="G1163" s="16">
        <v>42175</v>
      </c>
      <c r="H1163" t="s">
        <v>207</v>
      </c>
      <c r="I1163">
        <v>1114</v>
      </c>
    </row>
    <row r="1164" spans="1:9" x14ac:dyDescent="0.25">
      <c r="A1164" t="s">
        <v>479</v>
      </c>
      <c r="B1164" t="s">
        <v>57</v>
      </c>
      <c r="C1164">
        <v>2</v>
      </c>
      <c r="D1164">
        <v>10</v>
      </c>
      <c r="E1164" t="s">
        <v>58</v>
      </c>
      <c r="F1164" s="1">
        <v>93.333333333333329</v>
      </c>
      <c r="G1164" s="16">
        <v>42175</v>
      </c>
      <c r="H1164" t="s">
        <v>199</v>
      </c>
      <c r="I1164">
        <v>1647</v>
      </c>
    </row>
    <row r="1165" spans="1:9" x14ac:dyDescent="0.25">
      <c r="A1165" t="s">
        <v>479</v>
      </c>
      <c r="B1165" t="s">
        <v>57</v>
      </c>
      <c r="C1165">
        <v>3</v>
      </c>
      <c r="D1165">
        <v>10</v>
      </c>
      <c r="E1165" t="s">
        <v>58</v>
      </c>
      <c r="F1165" s="1">
        <v>86.666666666666671</v>
      </c>
      <c r="G1165" s="16">
        <v>42175</v>
      </c>
      <c r="H1165" t="s">
        <v>167</v>
      </c>
      <c r="I1165">
        <v>1412</v>
      </c>
    </row>
    <row r="1166" spans="1:9" x14ac:dyDescent="0.25">
      <c r="A1166" t="s">
        <v>479</v>
      </c>
      <c r="B1166" t="s">
        <v>57</v>
      </c>
      <c r="C1166">
        <v>5</v>
      </c>
      <c r="D1166">
        <v>10</v>
      </c>
      <c r="E1166" t="s">
        <v>58</v>
      </c>
      <c r="F1166" s="1">
        <v>73.333333333333329</v>
      </c>
      <c r="G1166" s="16">
        <v>42175</v>
      </c>
      <c r="H1166" t="s">
        <v>204</v>
      </c>
      <c r="I1166">
        <v>1757</v>
      </c>
    </row>
    <row r="1167" spans="1:9" x14ac:dyDescent="0.25">
      <c r="A1167" t="s">
        <v>479</v>
      </c>
      <c r="B1167" t="s">
        <v>57</v>
      </c>
      <c r="C1167">
        <v>6</v>
      </c>
      <c r="D1167">
        <v>10</v>
      </c>
      <c r="E1167" t="s">
        <v>58</v>
      </c>
      <c r="F1167" s="1">
        <v>66.666666666666657</v>
      </c>
      <c r="G1167" s="16">
        <v>42175</v>
      </c>
      <c r="H1167" t="s">
        <v>176</v>
      </c>
      <c r="I1167">
        <v>1777</v>
      </c>
    </row>
    <row r="1168" spans="1:9" x14ac:dyDescent="0.25">
      <c r="A1168" t="s">
        <v>479</v>
      </c>
      <c r="B1168" t="s">
        <v>57</v>
      </c>
      <c r="C1168">
        <v>7</v>
      </c>
      <c r="D1168">
        <v>10</v>
      </c>
      <c r="E1168" t="s">
        <v>58</v>
      </c>
      <c r="F1168" s="1">
        <v>60</v>
      </c>
      <c r="G1168" s="16">
        <v>42175</v>
      </c>
      <c r="H1168" t="s">
        <v>168</v>
      </c>
      <c r="I1168">
        <v>1815</v>
      </c>
    </row>
    <row r="1169" spans="1:9" x14ac:dyDescent="0.25">
      <c r="A1169" t="s">
        <v>479</v>
      </c>
      <c r="B1169" t="s">
        <v>57</v>
      </c>
      <c r="C1169">
        <v>10</v>
      </c>
      <c r="D1169">
        <v>10</v>
      </c>
      <c r="E1169" t="s">
        <v>58</v>
      </c>
      <c r="F1169" s="1">
        <v>40</v>
      </c>
      <c r="G1169" s="16">
        <v>42175</v>
      </c>
      <c r="H1169" t="s">
        <v>175</v>
      </c>
      <c r="I1169">
        <v>767</v>
      </c>
    </row>
    <row r="1170" spans="1:9" x14ac:dyDescent="0.25">
      <c r="A1170" t="s">
        <v>479</v>
      </c>
      <c r="B1170" t="s">
        <v>57</v>
      </c>
      <c r="C1170">
        <v>13</v>
      </c>
      <c r="D1170">
        <v>10</v>
      </c>
      <c r="E1170" t="s">
        <v>58</v>
      </c>
      <c r="F1170" s="1">
        <v>20</v>
      </c>
      <c r="G1170" s="16">
        <v>42175</v>
      </c>
      <c r="H1170" t="s">
        <v>438</v>
      </c>
      <c r="I1170">
        <v>2062</v>
      </c>
    </row>
    <row r="1171" spans="1:9" x14ac:dyDescent="0.25">
      <c r="A1171" t="s">
        <v>479</v>
      </c>
      <c r="B1171" t="s">
        <v>57</v>
      </c>
      <c r="C1171">
        <v>14</v>
      </c>
      <c r="D1171">
        <v>10</v>
      </c>
      <c r="E1171" t="s">
        <v>58</v>
      </c>
      <c r="F1171" s="1">
        <v>13.333333333333329</v>
      </c>
      <c r="G1171" s="16">
        <v>42175</v>
      </c>
      <c r="H1171" t="s">
        <v>443</v>
      </c>
      <c r="I1171">
        <v>2067</v>
      </c>
    </row>
    <row r="1172" spans="1:9" x14ac:dyDescent="0.25">
      <c r="A1172" t="s">
        <v>479</v>
      </c>
      <c r="B1172" t="s">
        <v>57</v>
      </c>
      <c r="C1172">
        <v>15</v>
      </c>
      <c r="D1172">
        <v>10</v>
      </c>
      <c r="E1172" t="s">
        <v>58</v>
      </c>
      <c r="F1172" s="1">
        <v>6.6666666666666572</v>
      </c>
      <c r="G1172" s="16">
        <v>42175</v>
      </c>
      <c r="H1172" t="s">
        <v>220</v>
      </c>
      <c r="I1172">
        <v>2061</v>
      </c>
    </row>
    <row r="1173" spans="1:9" x14ac:dyDescent="0.25">
      <c r="A1173" t="s">
        <v>479</v>
      </c>
      <c r="B1173" t="s">
        <v>60</v>
      </c>
      <c r="C1173">
        <v>1</v>
      </c>
      <c r="D1173">
        <v>11</v>
      </c>
      <c r="E1173" t="s">
        <v>61</v>
      </c>
      <c r="G1173" s="16">
        <v>42175</v>
      </c>
      <c r="H1173" t="s">
        <v>44</v>
      </c>
      <c r="I1173">
        <v>0</v>
      </c>
    </row>
    <row r="1174" spans="1:9" x14ac:dyDescent="0.25">
      <c r="A1174" t="s">
        <v>479</v>
      </c>
      <c r="B1174" t="s">
        <v>60</v>
      </c>
      <c r="C1174">
        <v>1</v>
      </c>
      <c r="D1174">
        <v>11</v>
      </c>
      <c r="E1174" t="s">
        <v>61</v>
      </c>
      <c r="F1174" s="1">
        <v>100.9</v>
      </c>
      <c r="G1174" s="16">
        <v>42175</v>
      </c>
      <c r="H1174" t="s">
        <v>184</v>
      </c>
      <c r="I1174">
        <v>1925</v>
      </c>
    </row>
    <row r="1175" spans="1:9" x14ac:dyDescent="0.25">
      <c r="A1175" t="s">
        <v>479</v>
      </c>
      <c r="B1175" t="s">
        <v>60</v>
      </c>
      <c r="C1175">
        <v>3</v>
      </c>
      <c r="D1175">
        <v>11</v>
      </c>
      <c r="E1175" t="s">
        <v>61</v>
      </c>
      <c r="F1175" s="1">
        <v>77.777777777777771</v>
      </c>
      <c r="G1175" s="16">
        <v>42175</v>
      </c>
      <c r="H1175" t="s">
        <v>216</v>
      </c>
      <c r="I1175">
        <v>2031</v>
      </c>
    </row>
    <row r="1176" spans="1:9" x14ac:dyDescent="0.25">
      <c r="A1176" t="s">
        <v>479</v>
      </c>
      <c r="B1176" t="s">
        <v>60</v>
      </c>
      <c r="C1176">
        <v>4</v>
      </c>
      <c r="D1176">
        <v>11</v>
      </c>
      <c r="E1176" t="s">
        <v>61</v>
      </c>
      <c r="F1176" s="1">
        <v>66.666666666666671</v>
      </c>
      <c r="G1176" s="16">
        <v>42175</v>
      </c>
      <c r="H1176" t="s">
        <v>217</v>
      </c>
      <c r="I1176">
        <v>2048</v>
      </c>
    </row>
    <row r="1177" spans="1:9" x14ac:dyDescent="0.25">
      <c r="A1177" t="s">
        <v>479</v>
      </c>
      <c r="B1177" t="s">
        <v>60</v>
      </c>
      <c r="C1177">
        <v>7</v>
      </c>
      <c r="D1177">
        <v>11</v>
      </c>
      <c r="E1177" t="s">
        <v>61</v>
      </c>
      <c r="F1177" s="1">
        <v>33.333333333333343</v>
      </c>
      <c r="G1177" s="16">
        <v>42175</v>
      </c>
      <c r="H1177" t="s">
        <v>91</v>
      </c>
      <c r="I1177">
        <v>1940</v>
      </c>
    </row>
    <row r="1178" spans="1:9" x14ac:dyDescent="0.25">
      <c r="A1178" t="s">
        <v>479</v>
      </c>
      <c r="B1178" t="s">
        <v>60</v>
      </c>
      <c r="C1178">
        <v>9</v>
      </c>
      <c r="D1178">
        <v>11</v>
      </c>
      <c r="E1178" t="s">
        <v>61</v>
      </c>
      <c r="F1178" s="1">
        <v>11.111111111111114</v>
      </c>
      <c r="G1178" s="16">
        <v>42175</v>
      </c>
      <c r="H1178" t="s">
        <v>223</v>
      </c>
      <c r="I1178">
        <v>2070</v>
      </c>
    </row>
    <row r="1179" spans="1:9" x14ac:dyDescent="0.25">
      <c r="A1179" t="s">
        <v>479</v>
      </c>
      <c r="B1179" t="s">
        <v>64</v>
      </c>
      <c r="C1179">
        <v>1</v>
      </c>
      <c r="D1179">
        <v>12</v>
      </c>
      <c r="E1179" t="s">
        <v>65</v>
      </c>
      <c r="G1179" s="16">
        <v>42175</v>
      </c>
      <c r="H1179" t="s">
        <v>44</v>
      </c>
      <c r="I1179">
        <v>0</v>
      </c>
    </row>
    <row r="1180" spans="1:9" x14ac:dyDescent="0.25">
      <c r="A1180" t="s">
        <v>479</v>
      </c>
      <c r="B1180" t="s">
        <v>64</v>
      </c>
      <c r="C1180">
        <v>6</v>
      </c>
      <c r="D1180">
        <v>12</v>
      </c>
      <c r="E1180" t="s">
        <v>65</v>
      </c>
      <c r="F1180" s="1">
        <v>28.571428571428569</v>
      </c>
      <c r="G1180" s="16">
        <v>42175</v>
      </c>
      <c r="H1180" t="s">
        <v>335</v>
      </c>
      <c r="I1180">
        <v>846</v>
      </c>
    </row>
    <row r="1181" spans="1:9" x14ac:dyDescent="0.25">
      <c r="A1181" t="s">
        <v>479</v>
      </c>
      <c r="B1181" t="s">
        <v>66</v>
      </c>
      <c r="C1181">
        <v>1</v>
      </c>
      <c r="D1181">
        <v>13</v>
      </c>
      <c r="E1181" t="s">
        <v>67</v>
      </c>
      <c r="G1181" s="16">
        <v>42175</v>
      </c>
      <c r="H1181" t="s">
        <v>44</v>
      </c>
      <c r="I1181">
        <v>0</v>
      </c>
    </row>
    <row r="1182" spans="1:9" x14ac:dyDescent="0.25">
      <c r="A1182" t="s">
        <v>479</v>
      </c>
      <c r="B1182" t="s">
        <v>66</v>
      </c>
      <c r="C1182">
        <v>1</v>
      </c>
      <c r="D1182">
        <v>13</v>
      </c>
      <c r="E1182" t="s">
        <v>67</v>
      </c>
      <c r="F1182" s="1">
        <v>100.7</v>
      </c>
      <c r="G1182" s="16">
        <v>42175</v>
      </c>
      <c r="H1182" t="s">
        <v>224</v>
      </c>
      <c r="I1182">
        <v>1322</v>
      </c>
    </row>
    <row r="1183" spans="1:9" x14ac:dyDescent="0.25">
      <c r="A1183" t="s">
        <v>479</v>
      </c>
      <c r="B1183" t="s">
        <v>66</v>
      </c>
      <c r="C1183">
        <v>2</v>
      </c>
      <c r="D1183">
        <v>13</v>
      </c>
      <c r="E1183" t="s">
        <v>67</v>
      </c>
      <c r="F1183" s="1">
        <v>85.714285714285708</v>
      </c>
      <c r="G1183" s="16">
        <v>42175</v>
      </c>
      <c r="H1183" t="s">
        <v>444</v>
      </c>
      <c r="I1183">
        <v>832</v>
      </c>
    </row>
    <row r="1184" spans="1:9" x14ac:dyDescent="0.25">
      <c r="A1184" t="s">
        <v>479</v>
      </c>
      <c r="B1184" t="s">
        <v>66</v>
      </c>
      <c r="C1184">
        <v>3</v>
      </c>
      <c r="D1184">
        <v>13</v>
      </c>
      <c r="E1184" t="s">
        <v>67</v>
      </c>
      <c r="F1184" s="1">
        <v>71.428571428571431</v>
      </c>
      <c r="G1184" s="16">
        <v>42175</v>
      </c>
      <c r="H1184" t="s">
        <v>333</v>
      </c>
      <c r="I1184">
        <v>1494</v>
      </c>
    </row>
    <row r="1185" spans="1:11" x14ac:dyDescent="0.25">
      <c r="A1185" t="s">
        <v>479</v>
      </c>
      <c r="B1185" t="s">
        <v>66</v>
      </c>
      <c r="C1185">
        <v>5</v>
      </c>
      <c r="D1185">
        <v>13</v>
      </c>
      <c r="E1185" t="s">
        <v>67</v>
      </c>
      <c r="F1185" s="1">
        <v>42.857142857142854</v>
      </c>
      <c r="G1185" s="16">
        <v>42175</v>
      </c>
      <c r="H1185" t="s">
        <v>282</v>
      </c>
      <c r="I1185">
        <v>1644</v>
      </c>
    </row>
    <row r="1186" spans="1:11" x14ac:dyDescent="0.25">
      <c r="A1186" t="s">
        <v>479</v>
      </c>
      <c r="B1186" t="s">
        <v>66</v>
      </c>
      <c r="C1186">
        <v>6</v>
      </c>
      <c r="D1186">
        <v>13</v>
      </c>
      <c r="E1186" t="s">
        <v>67</v>
      </c>
      <c r="F1186" s="1">
        <v>28.571428571428569</v>
      </c>
      <c r="G1186" s="16">
        <v>42175</v>
      </c>
      <c r="H1186" t="s">
        <v>225</v>
      </c>
      <c r="I1186">
        <v>670</v>
      </c>
    </row>
    <row r="1187" spans="1:11" x14ac:dyDescent="0.25">
      <c r="A1187" t="s">
        <v>479</v>
      </c>
      <c r="B1187" t="s">
        <v>66</v>
      </c>
      <c r="C1187">
        <v>7</v>
      </c>
      <c r="D1187">
        <v>13</v>
      </c>
      <c r="E1187" t="s">
        <v>67</v>
      </c>
      <c r="F1187" s="1">
        <v>14.285714285714278</v>
      </c>
      <c r="G1187" s="16">
        <v>42175</v>
      </c>
      <c r="H1187" t="s">
        <v>244</v>
      </c>
      <c r="I1187">
        <v>1737</v>
      </c>
    </row>
    <row r="1188" spans="1:11" x14ac:dyDescent="0.25">
      <c r="A1188" t="s">
        <v>479</v>
      </c>
      <c r="B1188" t="s">
        <v>70</v>
      </c>
      <c r="C1188">
        <v>1</v>
      </c>
      <c r="D1188">
        <v>14</v>
      </c>
      <c r="E1188" t="s">
        <v>71</v>
      </c>
      <c r="G1188" s="16">
        <v>42175</v>
      </c>
      <c r="H1188" t="s">
        <v>44</v>
      </c>
      <c r="I1188">
        <v>0</v>
      </c>
    </row>
    <row r="1189" spans="1:11" x14ac:dyDescent="0.25">
      <c r="A1189" t="s">
        <v>479</v>
      </c>
      <c r="B1189" t="s">
        <v>70</v>
      </c>
      <c r="C1189">
        <v>1</v>
      </c>
      <c r="D1189">
        <v>14</v>
      </c>
      <c r="E1189" t="s">
        <v>71</v>
      </c>
      <c r="F1189" s="1">
        <v>100.4</v>
      </c>
      <c r="G1189" s="16">
        <v>42175</v>
      </c>
      <c r="H1189" t="s">
        <v>228</v>
      </c>
      <c r="I1189">
        <v>1328</v>
      </c>
    </row>
    <row r="1190" spans="1:11" x14ac:dyDescent="0.25">
      <c r="A1190" t="s">
        <v>479</v>
      </c>
      <c r="B1190" t="s">
        <v>70</v>
      </c>
      <c r="C1190">
        <v>2</v>
      </c>
      <c r="D1190">
        <v>14</v>
      </c>
      <c r="E1190" t="s">
        <v>71</v>
      </c>
      <c r="F1190" s="1">
        <v>75</v>
      </c>
      <c r="G1190" s="16">
        <v>42175</v>
      </c>
      <c r="H1190" t="s">
        <v>54</v>
      </c>
      <c r="I1190">
        <v>4</v>
      </c>
    </row>
    <row r="1191" spans="1:11" x14ac:dyDescent="0.25">
      <c r="A1191" t="s">
        <v>479</v>
      </c>
      <c r="B1191" t="s">
        <v>70</v>
      </c>
      <c r="C1191">
        <v>2</v>
      </c>
      <c r="D1191">
        <v>14</v>
      </c>
      <c r="E1191" t="s">
        <v>71</v>
      </c>
      <c r="F1191" s="1">
        <v>75</v>
      </c>
      <c r="G1191" s="16">
        <v>42175</v>
      </c>
      <c r="H1191" t="s">
        <v>227</v>
      </c>
      <c r="I1191">
        <v>1816</v>
      </c>
    </row>
    <row r="1192" spans="1:11" x14ac:dyDescent="0.25">
      <c r="A1192" t="s">
        <v>479</v>
      </c>
      <c r="B1192" t="s">
        <v>70</v>
      </c>
      <c r="C1192">
        <v>4</v>
      </c>
      <c r="D1192">
        <v>14</v>
      </c>
      <c r="E1192" t="s">
        <v>71</v>
      </c>
      <c r="F1192" s="1">
        <v>25</v>
      </c>
      <c r="G1192" s="16">
        <v>42175</v>
      </c>
      <c r="H1192" t="s">
        <v>226</v>
      </c>
      <c r="I1192">
        <v>1780</v>
      </c>
    </row>
    <row r="1193" spans="1:11" x14ac:dyDescent="0.25">
      <c r="A1193" t="s">
        <v>479</v>
      </c>
      <c r="B1193" t="s">
        <v>72</v>
      </c>
      <c r="C1193">
        <v>1</v>
      </c>
      <c r="D1193">
        <v>17</v>
      </c>
      <c r="E1193" t="s">
        <v>73</v>
      </c>
      <c r="G1193" s="16">
        <v>42175</v>
      </c>
      <c r="H1193" t="s">
        <v>44</v>
      </c>
      <c r="I1193">
        <v>0</v>
      </c>
    </row>
    <row r="1194" spans="1:11" x14ac:dyDescent="0.25">
      <c r="A1194" t="s">
        <v>479</v>
      </c>
      <c r="B1194" t="s">
        <v>72</v>
      </c>
      <c r="C1194">
        <v>1</v>
      </c>
      <c r="D1194">
        <v>17</v>
      </c>
      <c r="E1194" t="s">
        <v>73</v>
      </c>
      <c r="F1194" s="1">
        <v>100.2</v>
      </c>
      <c r="G1194" s="16">
        <v>42175</v>
      </c>
      <c r="H1194" t="s">
        <v>230</v>
      </c>
      <c r="I1194">
        <v>1997</v>
      </c>
    </row>
    <row r="1195" spans="1:11" x14ac:dyDescent="0.25">
      <c r="A1195" t="s">
        <v>479</v>
      </c>
      <c r="B1195" t="s">
        <v>72</v>
      </c>
      <c r="C1195">
        <v>2</v>
      </c>
      <c r="D1195">
        <v>17</v>
      </c>
      <c r="E1195" t="s">
        <v>73</v>
      </c>
      <c r="F1195" s="1">
        <v>50</v>
      </c>
      <c r="G1195" s="16">
        <v>42175</v>
      </c>
      <c r="H1195" t="s">
        <v>231</v>
      </c>
      <c r="I1195">
        <v>1952</v>
      </c>
    </row>
    <row r="1196" spans="1:11" x14ac:dyDescent="0.25">
      <c r="A1196" t="s">
        <v>479</v>
      </c>
      <c r="B1196" t="s">
        <v>74</v>
      </c>
      <c r="C1196">
        <v>1</v>
      </c>
      <c r="D1196">
        <v>18</v>
      </c>
      <c r="E1196" t="s">
        <v>75</v>
      </c>
      <c r="G1196" s="16">
        <v>42175</v>
      </c>
      <c r="H1196" t="s">
        <v>44</v>
      </c>
      <c r="I1196">
        <v>0</v>
      </c>
    </row>
    <row r="1197" spans="1:11" x14ac:dyDescent="0.25">
      <c r="A1197" t="s">
        <v>479</v>
      </c>
      <c r="B1197" t="s">
        <v>74</v>
      </c>
      <c r="C1197">
        <v>1</v>
      </c>
      <c r="D1197">
        <v>18</v>
      </c>
      <c r="E1197" t="s">
        <v>75</v>
      </c>
      <c r="F1197" s="1">
        <v>100.4</v>
      </c>
      <c r="G1197" s="16">
        <v>42175</v>
      </c>
      <c r="H1197" t="s">
        <v>546</v>
      </c>
      <c r="I1197">
        <v>2127</v>
      </c>
    </row>
    <row r="1198" spans="1:11" x14ac:dyDescent="0.25">
      <c r="A1198" t="s">
        <v>479</v>
      </c>
      <c r="B1198" t="s">
        <v>76</v>
      </c>
      <c r="C1198">
        <v>1</v>
      </c>
      <c r="D1198">
        <v>22</v>
      </c>
      <c r="E1198" t="s">
        <v>77</v>
      </c>
      <c r="G1198" s="16">
        <v>42175</v>
      </c>
      <c r="H1198" t="s">
        <v>44</v>
      </c>
      <c r="I1198">
        <v>0</v>
      </c>
      <c r="K1198" t="s">
        <v>450</v>
      </c>
    </row>
    <row r="1199" spans="1:11" x14ac:dyDescent="0.25">
      <c r="A1199" t="s">
        <v>480</v>
      </c>
      <c r="B1199" t="s">
        <v>43</v>
      </c>
      <c r="C1199">
        <v>1</v>
      </c>
      <c r="D1199">
        <v>1</v>
      </c>
      <c r="E1199" t="s">
        <v>11</v>
      </c>
      <c r="G1199" s="16">
        <v>42175</v>
      </c>
      <c r="H1199" t="s">
        <v>44</v>
      </c>
      <c r="I1199">
        <v>0</v>
      </c>
    </row>
    <row r="1200" spans="1:11" x14ac:dyDescent="0.25">
      <c r="A1200" t="s">
        <v>480</v>
      </c>
      <c r="B1200" t="s">
        <v>43</v>
      </c>
      <c r="C1200">
        <v>2</v>
      </c>
      <c r="D1200">
        <v>1</v>
      </c>
      <c r="E1200" t="s">
        <v>11</v>
      </c>
      <c r="F1200" s="1">
        <v>91.666666666666671</v>
      </c>
      <c r="G1200" s="16">
        <v>42175</v>
      </c>
      <c r="H1200" t="s">
        <v>115</v>
      </c>
      <c r="I1200">
        <v>656</v>
      </c>
    </row>
    <row r="1201" spans="1:9" x14ac:dyDescent="0.25">
      <c r="A1201" t="s">
        <v>480</v>
      </c>
      <c r="B1201" t="s">
        <v>43</v>
      </c>
      <c r="C1201">
        <v>3</v>
      </c>
      <c r="D1201">
        <v>1</v>
      </c>
      <c r="E1201" t="s">
        <v>11</v>
      </c>
      <c r="F1201" s="1">
        <v>83.333333333333329</v>
      </c>
      <c r="G1201" s="16">
        <v>42175</v>
      </c>
      <c r="H1201" t="s">
        <v>235</v>
      </c>
      <c r="I1201">
        <v>912</v>
      </c>
    </row>
    <row r="1202" spans="1:9" x14ac:dyDescent="0.25">
      <c r="A1202" t="s">
        <v>480</v>
      </c>
      <c r="B1202" t="s">
        <v>43</v>
      </c>
      <c r="C1202">
        <v>5</v>
      </c>
      <c r="D1202">
        <v>1</v>
      </c>
      <c r="E1202" t="s">
        <v>11</v>
      </c>
      <c r="F1202" s="1">
        <v>66.666666666666657</v>
      </c>
      <c r="G1202" s="16">
        <v>42175</v>
      </c>
      <c r="H1202" t="s">
        <v>122</v>
      </c>
      <c r="I1202">
        <v>1990</v>
      </c>
    </row>
    <row r="1203" spans="1:9" x14ac:dyDescent="0.25">
      <c r="A1203" t="s">
        <v>480</v>
      </c>
      <c r="B1203" t="s">
        <v>43</v>
      </c>
      <c r="C1203">
        <v>8</v>
      </c>
      <c r="D1203">
        <v>1</v>
      </c>
      <c r="E1203" t="s">
        <v>11</v>
      </c>
      <c r="F1203" s="1">
        <v>41.666666666666664</v>
      </c>
      <c r="G1203" s="16">
        <v>42175</v>
      </c>
      <c r="H1203" t="s">
        <v>136</v>
      </c>
      <c r="I1203">
        <v>2084</v>
      </c>
    </row>
    <row r="1204" spans="1:9" x14ac:dyDescent="0.25">
      <c r="A1204" t="s">
        <v>480</v>
      </c>
      <c r="B1204" t="s">
        <v>43</v>
      </c>
      <c r="C1204">
        <v>10</v>
      </c>
      <c r="D1204">
        <v>1</v>
      </c>
      <c r="E1204" t="s">
        <v>11</v>
      </c>
      <c r="F1204" s="1">
        <v>25</v>
      </c>
      <c r="G1204" s="16">
        <v>42175</v>
      </c>
      <c r="H1204" t="s">
        <v>258</v>
      </c>
      <c r="I1204">
        <v>465</v>
      </c>
    </row>
    <row r="1205" spans="1:9" x14ac:dyDescent="0.25">
      <c r="A1205" t="s">
        <v>480</v>
      </c>
      <c r="B1205" t="s">
        <v>43</v>
      </c>
      <c r="C1205">
        <v>12</v>
      </c>
      <c r="D1205">
        <v>1</v>
      </c>
      <c r="E1205" t="s">
        <v>11</v>
      </c>
      <c r="F1205" s="1">
        <v>8.3333333333333286</v>
      </c>
      <c r="G1205" s="16">
        <v>42175</v>
      </c>
      <c r="H1205" t="s">
        <v>51</v>
      </c>
      <c r="I1205">
        <v>1112</v>
      </c>
    </row>
    <row r="1206" spans="1:9" x14ac:dyDescent="0.25">
      <c r="A1206" t="s">
        <v>480</v>
      </c>
      <c r="B1206" t="s">
        <v>50</v>
      </c>
      <c r="C1206">
        <v>1</v>
      </c>
      <c r="D1206">
        <v>2</v>
      </c>
      <c r="E1206" t="s">
        <v>10</v>
      </c>
      <c r="G1206" s="16">
        <v>42175</v>
      </c>
      <c r="H1206" t="s">
        <v>44</v>
      </c>
      <c r="I1206">
        <v>0</v>
      </c>
    </row>
    <row r="1207" spans="1:9" x14ac:dyDescent="0.25">
      <c r="A1207" t="s">
        <v>480</v>
      </c>
      <c r="B1207" t="s">
        <v>52</v>
      </c>
      <c r="C1207">
        <v>1</v>
      </c>
      <c r="D1207">
        <v>3</v>
      </c>
      <c r="E1207" t="s">
        <v>9</v>
      </c>
      <c r="G1207" s="16">
        <v>42175</v>
      </c>
      <c r="H1207" t="s">
        <v>44</v>
      </c>
      <c r="I1207">
        <v>0</v>
      </c>
    </row>
    <row r="1208" spans="1:9" x14ac:dyDescent="0.25">
      <c r="A1208" t="s">
        <v>480</v>
      </c>
      <c r="B1208" t="s">
        <v>52</v>
      </c>
      <c r="C1208">
        <v>2</v>
      </c>
      <c r="D1208">
        <v>3</v>
      </c>
      <c r="E1208" t="s">
        <v>9</v>
      </c>
      <c r="F1208" s="1">
        <v>75</v>
      </c>
      <c r="G1208" s="16">
        <v>42175</v>
      </c>
      <c r="H1208" t="s">
        <v>237</v>
      </c>
      <c r="I1208">
        <v>914</v>
      </c>
    </row>
    <row r="1209" spans="1:9" x14ac:dyDescent="0.25">
      <c r="A1209" t="s">
        <v>480</v>
      </c>
      <c r="B1209" t="s">
        <v>55</v>
      </c>
      <c r="C1209">
        <v>1</v>
      </c>
      <c r="D1209">
        <v>6</v>
      </c>
      <c r="E1209" t="s">
        <v>56</v>
      </c>
      <c r="G1209" s="16">
        <v>42175</v>
      </c>
      <c r="H1209" t="s">
        <v>44</v>
      </c>
      <c r="I1209">
        <v>0</v>
      </c>
    </row>
    <row r="1210" spans="1:9" x14ac:dyDescent="0.25">
      <c r="A1210" t="s">
        <v>480</v>
      </c>
      <c r="B1210" t="s">
        <v>57</v>
      </c>
      <c r="C1210">
        <v>1</v>
      </c>
      <c r="D1210">
        <v>10</v>
      </c>
      <c r="E1210" t="s">
        <v>58</v>
      </c>
      <c r="G1210" s="16">
        <v>42175</v>
      </c>
      <c r="H1210" t="s">
        <v>44</v>
      </c>
      <c r="I1210">
        <v>0</v>
      </c>
    </row>
    <row r="1211" spans="1:9" x14ac:dyDescent="0.25">
      <c r="A1211" t="s">
        <v>480</v>
      </c>
      <c r="B1211" t="s">
        <v>57</v>
      </c>
      <c r="C1211">
        <v>2</v>
      </c>
      <c r="D1211">
        <v>10</v>
      </c>
      <c r="E1211" t="s">
        <v>58</v>
      </c>
      <c r="F1211" s="1">
        <v>90.909090909090907</v>
      </c>
      <c r="G1211" s="16">
        <v>42175</v>
      </c>
      <c r="H1211" t="s">
        <v>102</v>
      </c>
      <c r="I1211">
        <v>2004</v>
      </c>
    </row>
    <row r="1212" spans="1:9" x14ac:dyDescent="0.25">
      <c r="A1212" t="s">
        <v>480</v>
      </c>
      <c r="B1212" t="s">
        <v>57</v>
      </c>
      <c r="C1212">
        <v>4</v>
      </c>
      <c r="D1212">
        <v>10</v>
      </c>
      <c r="E1212" t="s">
        <v>58</v>
      </c>
      <c r="F1212" s="1">
        <v>72.72727272727272</v>
      </c>
      <c r="G1212" s="16">
        <v>42175</v>
      </c>
      <c r="H1212" t="s">
        <v>104</v>
      </c>
      <c r="I1212">
        <v>1651</v>
      </c>
    </row>
    <row r="1213" spans="1:9" x14ac:dyDescent="0.25">
      <c r="A1213" t="s">
        <v>480</v>
      </c>
      <c r="B1213" t="s">
        <v>57</v>
      </c>
      <c r="C1213">
        <v>5</v>
      </c>
      <c r="D1213">
        <v>10</v>
      </c>
      <c r="E1213" t="s">
        <v>58</v>
      </c>
      <c r="F1213" s="1">
        <v>63.636363636363633</v>
      </c>
      <c r="G1213" s="16">
        <v>42175</v>
      </c>
      <c r="H1213" t="s">
        <v>238</v>
      </c>
      <c r="I1213">
        <v>2040</v>
      </c>
    </row>
    <row r="1214" spans="1:9" x14ac:dyDescent="0.25">
      <c r="A1214" t="s">
        <v>480</v>
      </c>
      <c r="B1214" t="s">
        <v>57</v>
      </c>
      <c r="C1214">
        <v>7</v>
      </c>
      <c r="D1214">
        <v>10</v>
      </c>
      <c r="E1214" t="s">
        <v>58</v>
      </c>
      <c r="F1214" s="1">
        <v>45.454545454545453</v>
      </c>
      <c r="G1214" s="16">
        <v>42175</v>
      </c>
      <c r="H1214" t="s">
        <v>357</v>
      </c>
      <c r="I1214">
        <v>1781</v>
      </c>
    </row>
    <row r="1215" spans="1:9" x14ac:dyDescent="0.25">
      <c r="A1215" t="s">
        <v>480</v>
      </c>
      <c r="B1215" t="s">
        <v>57</v>
      </c>
      <c r="C1215">
        <v>7</v>
      </c>
      <c r="D1215">
        <v>10</v>
      </c>
      <c r="E1215" t="s">
        <v>58</v>
      </c>
      <c r="F1215" s="1">
        <v>45.454545454545453</v>
      </c>
      <c r="G1215" s="16">
        <v>42175</v>
      </c>
      <c r="H1215" t="s">
        <v>89</v>
      </c>
      <c r="I1215">
        <v>1938</v>
      </c>
    </row>
    <row r="1216" spans="1:9" x14ac:dyDescent="0.25">
      <c r="A1216" t="s">
        <v>480</v>
      </c>
      <c r="B1216" t="s">
        <v>57</v>
      </c>
      <c r="C1216">
        <v>10</v>
      </c>
      <c r="D1216">
        <v>10</v>
      </c>
      <c r="E1216" t="s">
        <v>58</v>
      </c>
      <c r="F1216" s="1">
        <v>18.181818181818173</v>
      </c>
      <c r="G1216" s="16">
        <v>42175</v>
      </c>
      <c r="H1216" t="s">
        <v>356</v>
      </c>
      <c r="I1216">
        <v>2054</v>
      </c>
    </row>
    <row r="1217" spans="1:9" x14ac:dyDescent="0.25">
      <c r="A1217" t="s">
        <v>480</v>
      </c>
      <c r="B1217" t="s">
        <v>60</v>
      </c>
      <c r="C1217">
        <v>1</v>
      </c>
      <c r="D1217">
        <v>11</v>
      </c>
      <c r="E1217" t="s">
        <v>61</v>
      </c>
      <c r="G1217" s="16">
        <v>42175</v>
      </c>
      <c r="H1217" t="s">
        <v>44</v>
      </c>
      <c r="I1217">
        <v>0</v>
      </c>
    </row>
    <row r="1218" spans="1:9" x14ac:dyDescent="0.25">
      <c r="A1218" t="s">
        <v>480</v>
      </c>
      <c r="B1218" t="s">
        <v>60</v>
      </c>
      <c r="C1218">
        <v>1</v>
      </c>
      <c r="D1218">
        <v>11</v>
      </c>
      <c r="E1218" t="s">
        <v>61</v>
      </c>
      <c r="F1218" s="1">
        <v>101.8</v>
      </c>
      <c r="G1218" s="16">
        <v>42175</v>
      </c>
      <c r="H1218" t="s">
        <v>131</v>
      </c>
      <c r="I1218">
        <v>2075</v>
      </c>
    </row>
    <row r="1219" spans="1:9" x14ac:dyDescent="0.25">
      <c r="A1219" t="s">
        <v>480</v>
      </c>
      <c r="B1219" t="s">
        <v>60</v>
      </c>
      <c r="C1219">
        <v>4</v>
      </c>
      <c r="D1219">
        <v>11</v>
      </c>
      <c r="E1219" t="s">
        <v>61</v>
      </c>
      <c r="F1219" s="1">
        <v>83.333333333333343</v>
      </c>
      <c r="G1219" s="16">
        <v>42175</v>
      </c>
      <c r="H1219" t="s">
        <v>129</v>
      </c>
      <c r="I1219">
        <v>2027</v>
      </c>
    </row>
    <row r="1220" spans="1:9" x14ac:dyDescent="0.25">
      <c r="A1220" t="s">
        <v>480</v>
      </c>
      <c r="B1220" t="s">
        <v>60</v>
      </c>
      <c r="C1220">
        <v>5</v>
      </c>
      <c r="D1220">
        <v>11</v>
      </c>
      <c r="E1220" t="s">
        <v>61</v>
      </c>
      <c r="F1220" s="1">
        <v>77.777777777777771</v>
      </c>
      <c r="G1220" s="16">
        <v>42175</v>
      </c>
      <c r="H1220" t="s">
        <v>62</v>
      </c>
      <c r="I1220">
        <v>1697</v>
      </c>
    </row>
    <row r="1221" spans="1:9" x14ac:dyDescent="0.25">
      <c r="A1221" t="s">
        <v>480</v>
      </c>
      <c r="B1221" t="s">
        <v>60</v>
      </c>
      <c r="C1221">
        <v>15</v>
      </c>
      <c r="D1221">
        <v>11</v>
      </c>
      <c r="E1221" t="s">
        <v>61</v>
      </c>
      <c r="F1221" s="1">
        <v>22.222222222222229</v>
      </c>
      <c r="G1221" s="16">
        <v>42175</v>
      </c>
      <c r="H1221" t="s">
        <v>141</v>
      </c>
      <c r="I1221">
        <v>2035</v>
      </c>
    </row>
    <row r="1222" spans="1:9" x14ac:dyDescent="0.25">
      <c r="A1222" t="s">
        <v>480</v>
      </c>
      <c r="B1222" t="s">
        <v>64</v>
      </c>
      <c r="C1222">
        <v>1</v>
      </c>
      <c r="D1222">
        <v>12</v>
      </c>
      <c r="E1222" t="s">
        <v>65</v>
      </c>
      <c r="G1222" s="16">
        <v>42175</v>
      </c>
      <c r="H1222" t="s">
        <v>44</v>
      </c>
      <c r="I1222">
        <v>0</v>
      </c>
    </row>
    <row r="1223" spans="1:9" x14ac:dyDescent="0.25">
      <c r="A1223" t="s">
        <v>480</v>
      </c>
      <c r="B1223" t="s">
        <v>64</v>
      </c>
      <c r="C1223">
        <v>2</v>
      </c>
      <c r="D1223">
        <v>12</v>
      </c>
      <c r="E1223" t="s">
        <v>65</v>
      </c>
      <c r="F1223" s="1">
        <v>85.714285714285708</v>
      </c>
      <c r="G1223" s="16">
        <v>42175</v>
      </c>
      <c r="H1223" t="s">
        <v>243</v>
      </c>
      <c r="I1223">
        <v>2013</v>
      </c>
    </row>
    <row r="1224" spans="1:9" x14ac:dyDescent="0.25">
      <c r="A1224" t="s">
        <v>480</v>
      </c>
      <c r="B1224" t="s">
        <v>66</v>
      </c>
      <c r="C1224">
        <v>1</v>
      </c>
      <c r="D1224">
        <v>13</v>
      </c>
      <c r="E1224" t="s">
        <v>67</v>
      </c>
      <c r="G1224" s="16">
        <v>42175</v>
      </c>
      <c r="H1224" t="s">
        <v>44</v>
      </c>
      <c r="I1224">
        <v>0</v>
      </c>
    </row>
    <row r="1225" spans="1:9" x14ac:dyDescent="0.25">
      <c r="A1225" t="s">
        <v>480</v>
      </c>
      <c r="B1225" t="s">
        <v>66</v>
      </c>
      <c r="C1225">
        <v>5</v>
      </c>
      <c r="D1225">
        <v>13</v>
      </c>
      <c r="E1225" t="s">
        <v>67</v>
      </c>
      <c r="F1225" s="1">
        <v>69.230769230769226</v>
      </c>
      <c r="G1225" s="16">
        <v>42175</v>
      </c>
      <c r="H1225" t="s">
        <v>377</v>
      </c>
      <c r="I1225">
        <v>1728</v>
      </c>
    </row>
    <row r="1226" spans="1:9" x14ac:dyDescent="0.25">
      <c r="A1226" t="s">
        <v>480</v>
      </c>
      <c r="B1226" t="s">
        <v>66</v>
      </c>
      <c r="C1226">
        <v>8</v>
      </c>
      <c r="D1226">
        <v>13</v>
      </c>
      <c r="E1226" t="s">
        <v>67</v>
      </c>
      <c r="F1226" s="1">
        <v>46.153846153846153</v>
      </c>
      <c r="G1226" s="16">
        <v>42175</v>
      </c>
      <c r="H1226" t="s">
        <v>68</v>
      </c>
      <c r="I1226">
        <v>1163</v>
      </c>
    </row>
    <row r="1227" spans="1:9" x14ac:dyDescent="0.25">
      <c r="A1227" t="s">
        <v>480</v>
      </c>
      <c r="B1227" t="s">
        <v>66</v>
      </c>
      <c r="C1227">
        <v>10</v>
      </c>
      <c r="D1227">
        <v>13</v>
      </c>
      <c r="E1227" t="s">
        <v>67</v>
      </c>
      <c r="F1227" s="1">
        <v>30.769230769230774</v>
      </c>
      <c r="G1227" s="16">
        <v>42175</v>
      </c>
      <c r="H1227" t="s">
        <v>372</v>
      </c>
      <c r="I1227">
        <v>2099</v>
      </c>
    </row>
    <row r="1228" spans="1:9" x14ac:dyDescent="0.25">
      <c r="A1228" t="s">
        <v>480</v>
      </c>
      <c r="B1228" t="s">
        <v>66</v>
      </c>
      <c r="C1228">
        <v>11</v>
      </c>
      <c r="D1228">
        <v>13</v>
      </c>
      <c r="E1228" t="s">
        <v>67</v>
      </c>
      <c r="F1228" s="1">
        <v>23.07692307692308</v>
      </c>
      <c r="G1228" s="16">
        <v>42175</v>
      </c>
      <c r="H1228" t="s">
        <v>111</v>
      </c>
      <c r="I1228">
        <v>2026</v>
      </c>
    </row>
    <row r="1229" spans="1:9" x14ac:dyDescent="0.25">
      <c r="A1229" t="s">
        <v>480</v>
      </c>
      <c r="B1229" t="s">
        <v>66</v>
      </c>
      <c r="C1229">
        <v>12</v>
      </c>
      <c r="D1229">
        <v>13</v>
      </c>
      <c r="E1229" t="s">
        <v>67</v>
      </c>
      <c r="F1229" s="1">
        <v>15.384615384615387</v>
      </c>
      <c r="G1229" s="16">
        <v>42175</v>
      </c>
      <c r="H1229" t="s">
        <v>447</v>
      </c>
      <c r="I1229">
        <v>1876</v>
      </c>
    </row>
    <row r="1230" spans="1:9" x14ac:dyDescent="0.25">
      <c r="A1230" t="s">
        <v>480</v>
      </c>
      <c r="B1230" t="s">
        <v>70</v>
      </c>
      <c r="C1230">
        <v>1</v>
      </c>
      <c r="D1230">
        <v>14</v>
      </c>
      <c r="E1230" t="s">
        <v>71</v>
      </c>
      <c r="G1230" s="16">
        <v>42175</v>
      </c>
      <c r="H1230" t="s">
        <v>44</v>
      </c>
      <c r="I1230">
        <v>0</v>
      </c>
    </row>
    <row r="1231" spans="1:9" x14ac:dyDescent="0.25">
      <c r="A1231" t="s">
        <v>480</v>
      </c>
      <c r="B1231" t="s">
        <v>72</v>
      </c>
      <c r="C1231">
        <v>1</v>
      </c>
      <c r="D1231">
        <v>17</v>
      </c>
      <c r="E1231" t="s">
        <v>73</v>
      </c>
      <c r="G1231" s="16">
        <v>42175</v>
      </c>
      <c r="H1231" t="s">
        <v>44</v>
      </c>
      <c r="I1231">
        <v>0</v>
      </c>
    </row>
    <row r="1232" spans="1:9" x14ac:dyDescent="0.25">
      <c r="A1232" t="s">
        <v>480</v>
      </c>
      <c r="B1232" t="s">
        <v>72</v>
      </c>
      <c r="C1232">
        <v>1</v>
      </c>
      <c r="D1232">
        <v>17</v>
      </c>
      <c r="E1232" t="s">
        <v>73</v>
      </c>
      <c r="F1232" s="1">
        <v>100.4</v>
      </c>
      <c r="G1232" s="16">
        <v>42175</v>
      </c>
      <c r="H1232" t="s">
        <v>146</v>
      </c>
      <c r="I1232">
        <v>2039</v>
      </c>
    </row>
    <row r="1233" spans="1:11" x14ac:dyDescent="0.25">
      <c r="A1233" t="s">
        <v>480</v>
      </c>
      <c r="B1233" t="s">
        <v>72</v>
      </c>
      <c r="C1233">
        <v>2</v>
      </c>
      <c r="D1233">
        <v>17</v>
      </c>
      <c r="E1233" t="s">
        <v>73</v>
      </c>
      <c r="F1233" s="1">
        <v>75</v>
      </c>
      <c r="G1233" s="16">
        <v>42175</v>
      </c>
      <c r="H1233" t="s">
        <v>245</v>
      </c>
      <c r="I1233">
        <v>1989</v>
      </c>
    </row>
    <row r="1234" spans="1:11" x14ac:dyDescent="0.25">
      <c r="A1234" t="s">
        <v>480</v>
      </c>
      <c r="B1234" t="s">
        <v>74</v>
      </c>
      <c r="C1234">
        <v>1</v>
      </c>
      <c r="D1234">
        <v>18</v>
      </c>
      <c r="E1234" t="s">
        <v>75</v>
      </c>
      <c r="G1234" s="16">
        <v>42175</v>
      </c>
      <c r="H1234" t="s">
        <v>44</v>
      </c>
      <c r="I1234">
        <v>0</v>
      </c>
    </row>
    <row r="1235" spans="1:11" x14ac:dyDescent="0.25">
      <c r="A1235" t="s">
        <v>480</v>
      </c>
      <c r="B1235" t="s">
        <v>76</v>
      </c>
      <c r="C1235">
        <v>1</v>
      </c>
      <c r="D1235">
        <v>22</v>
      </c>
      <c r="E1235" t="s">
        <v>77</v>
      </c>
      <c r="G1235" s="16">
        <v>42175</v>
      </c>
      <c r="H1235" t="s">
        <v>44</v>
      </c>
      <c r="I1235">
        <v>0</v>
      </c>
      <c r="K1235" t="s">
        <v>452</v>
      </c>
    </row>
    <row r="1236" spans="1:11" x14ac:dyDescent="0.25">
      <c r="A1236" t="s">
        <v>486</v>
      </c>
      <c r="B1236" t="s">
        <v>43</v>
      </c>
      <c r="C1236">
        <v>1</v>
      </c>
      <c r="D1236">
        <v>1</v>
      </c>
      <c r="E1236" t="s">
        <v>11</v>
      </c>
      <c r="G1236" s="16">
        <v>42176</v>
      </c>
      <c r="H1236" t="s">
        <v>44</v>
      </c>
      <c r="I1236">
        <v>0</v>
      </c>
    </row>
    <row r="1237" spans="1:11" x14ac:dyDescent="0.25">
      <c r="A1237" t="s">
        <v>486</v>
      </c>
      <c r="B1237" t="s">
        <v>43</v>
      </c>
      <c r="C1237">
        <v>1</v>
      </c>
      <c r="D1237">
        <v>1</v>
      </c>
      <c r="E1237" t="s">
        <v>11</v>
      </c>
      <c r="F1237" s="1">
        <v>101</v>
      </c>
      <c r="G1237" s="16">
        <v>42176</v>
      </c>
      <c r="H1237" t="s">
        <v>367</v>
      </c>
      <c r="I1237">
        <v>901</v>
      </c>
    </row>
    <row r="1238" spans="1:11" x14ac:dyDescent="0.25">
      <c r="A1238" t="s">
        <v>486</v>
      </c>
      <c r="B1238" t="s">
        <v>43</v>
      </c>
      <c r="C1238">
        <v>2</v>
      </c>
      <c r="D1238">
        <v>1</v>
      </c>
      <c r="E1238" t="s">
        <v>11</v>
      </c>
      <c r="F1238" s="1">
        <v>90</v>
      </c>
      <c r="G1238" s="16">
        <v>42176</v>
      </c>
      <c r="H1238" t="s">
        <v>368</v>
      </c>
      <c r="I1238">
        <v>902</v>
      </c>
    </row>
    <row r="1239" spans="1:11" x14ac:dyDescent="0.25">
      <c r="A1239" t="s">
        <v>486</v>
      </c>
      <c r="B1239" t="s">
        <v>43</v>
      </c>
      <c r="C1239">
        <v>3</v>
      </c>
      <c r="D1239">
        <v>1</v>
      </c>
      <c r="E1239" t="s">
        <v>11</v>
      </c>
      <c r="F1239" s="1">
        <v>80</v>
      </c>
      <c r="G1239" s="16">
        <v>42176</v>
      </c>
      <c r="H1239" t="s">
        <v>254</v>
      </c>
      <c r="I1239">
        <v>1259</v>
      </c>
    </row>
    <row r="1240" spans="1:11" x14ac:dyDescent="0.25">
      <c r="A1240" t="s">
        <v>486</v>
      </c>
      <c r="B1240" t="s">
        <v>43</v>
      </c>
      <c r="C1240">
        <v>4</v>
      </c>
      <c r="D1240">
        <v>1</v>
      </c>
      <c r="E1240" t="s">
        <v>11</v>
      </c>
      <c r="F1240" s="1">
        <v>70</v>
      </c>
      <c r="G1240" s="16">
        <v>42176</v>
      </c>
      <c r="H1240" t="s">
        <v>494</v>
      </c>
      <c r="I1240">
        <v>1630</v>
      </c>
    </row>
    <row r="1241" spans="1:11" x14ac:dyDescent="0.25">
      <c r="A1241" t="s">
        <v>486</v>
      </c>
      <c r="B1241" t="s">
        <v>43</v>
      </c>
      <c r="C1241">
        <v>4</v>
      </c>
      <c r="D1241">
        <v>1</v>
      </c>
      <c r="E1241" t="s">
        <v>11</v>
      </c>
      <c r="F1241" s="1">
        <v>70</v>
      </c>
      <c r="G1241" s="16">
        <v>42176</v>
      </c>
      <c r="H1241" t="s">
        <v>366</v>
      </c>
      <c r="I1241">
        <v>2107</v>
      </c>
    </row>
    <row r="1242" spans="1:11" x14ac:dyDescent="0.25">
      <c r="A1242" t="s">
        <v>486</v>
      </c>
      <c r="B1242" t="s">
        <v>43</v>
      </c>
      <c r="C1242">
        <v>6</v>
      </c>
      <c r="D1242">
        <v>1</v>
      </c>
      <c r="E1242" t="s">
        <v>11</v>
      </c>
      <c r="F1242" s="1">
        <v>50</v>
      </c>
      <c r="G1242" s="16">
        <v>42176</v>
      </c>
      <c r="H1242" t="s">
        <v>393</v>
      </c>
      <c r="I1242">
        <v>1329</v>
      </c>
    </row>
    <row r="1243" spans="1:11" x14ac:dyDescent="0.25">
      <c r="A1243" t="s">
        <v>486</v>
      </c>
      <c r="B1243" t="s">
        <v>43</v>
      </c>
      <c r="C1243">
        <v>7</v>
      </c>
      <c r="D1243">
        <v>1</v>
      </c>
      <c r="E1243" t="s">
        <v>11</v>
      </c>
      <c r="F1243" s="1">
        <v>40</v>
      </c>
      <c r="G1243" s="16">
        <v>42176</v>
      </c>
      <c r="H1243" t="s">
        <v>154</v>
      </c>
      <c r="I1243">
        <v>2008</v>
      </c>
    </row>
    <row r="1244" spans="1:11" x14ac:dyDescent="0.25">
      <c r="A1244" t="s">
        <v>486</v>
      </c>
      <c r="B1244" t="s">
        <v>50</v>
      </c>
      <c r="C1244">
        <v>1</v>
      </c>
      <c r="D1244">
        <v>2</v>
      </c>
      <c r="E1244" t="s">
        <v>10</v>
      </c>
      <c r="G1244" s="16">
        <v>42176</v>
      </c>
      <c r="H1244" t="s">
        <v>44</v>
      </c>
      <c r="I1244">
        <v>0</v>
      </c>
    </row>
    <row r="1245" spans="1:11" x14ac:dyDescent="0.25">
      <c r="A1245" t="s">
        <v>486</v>
      </c>
      <c r="B1245" t="s">
        <v>50</v>
      </c>
      <c r="C1245">
        <v>1</v>
      </c>
      <c r="D1245">
        <v>2</v>
      </c>
      <c r="E1245" t="s">
        <v>10</v>
      </c>
      <c r="F1245" s="1">
        <v>100.1</v>
      </c>
      <c r="G1245" s="16">
        <v>42176</v>
      </c>
      <c r="H1245" t="s">
        <v>371</v>
      </c>
      <c r="I1245">
        <v>995</v>
      </c>
    </row>
    <row r="1246" spans="1:11" x14ac:dyDescent="0.25">
      <c r="A1246" t="s">
        <v>486</v>
      </c>
      <c r="B1246" t="s">
        <v>52</v>
      </c>
      <c r="C1246">
        <v>1</v>
      </c>
      <c r="D1246">
        <v>3</v>
      </c>
      <c r="E1246" t="s">
        <v>9</v>
      </c>
      <c r="G1246" s="16">
        <v>42176</v>
      </c>
      <c r="H1246" t="s">
        <v>44</v>
      </c>
      <c r="I1246">
        <v>0</v>
      </c>
    </row>
    <row r="1247" spans="1:11" x14ac:dyDescent="0.25">
      <c r="A1247" t="s">
        <v>486</v>
      </c>
      <c r="B1247" t="s">
        <v>52</v>
      </c>
      <c r="C1247">
        <v>2</v>
      </c>
      <c r="D1247">
        <v>3</v>
      </c>
      <c r="E1247" t="s">
        <v>9</v>
      </c>
      <c r="F1247" s="1">
        <v>66.666666666666657</v>
      </c>
      <c r="G1247" s="16">
        <v>42176</v>
      </c>
      <c r="H1247" t="s">
        <v>54</v>
      </c>
      <c r="I1247">
        <v>4</v>
      </c>
    </row>
    <row r="1248" spans="1:11" x14ac:dyDescent="0.25">
      <c r="A1248" t="s">
        <v>486</v>
      </c>
      <c r="B1248" t="s">
        <v>52</v>
      </c>
      <c r="C1248">
        <v>3</v>
      </c>
      <c r="D1248">
        <v>3</v>
      </c>
      <c r="E1248" t="s">
        <v>9</v>
      </c>
      <c r="F1248" s="1">
        <v>33.333333333333329</v>
      </c>
      <c r="G1248" s="16">
        <v>42176</v>
      </c>
      <c r="H1248" t="s">
        <v>373</v>
      </c>
      <c r="I1248">
        <v>2081</v>
      </c>
    </row>
    <row r="1249" spans="1:9" x14ac:dyDescent="0.25">
      <c r="A1249" t="s">
        <v>486</v>
      </c>
      <c r="B1249" t="s">
        <v>55</v>
      </c>
      <c r="C1249">
        <v>1</v>
      </c>
      <c r="D1249">
        <v>6</v>
      </c>
      <c r="E1249" t="s">
        <v>56</v>
      </c>
      <c r="G1249" s="16">
        <v>42176</v>
      </c>
      <c r="H1249" t="s">
        <v>44</v>
      </c>
      <c r="I1249">
        <v>0</v>
      </c>
    </row>
    <row r="1250" spans="1:9" x14ac:dyDescent="0.25">
      <c r="A1250" t="s">
        <v>486</v>
      </c>
      <c r="B1250" t="s">
        <v>57</v>
      </c>
      <c r="C1250">
        <v>1</v>
      </c>
      <c r="D1250">
        <v>10</v>
      </c>
      <c r="E1250" t="s">
        <v>58</v>
      </c>
      <c r="G1250" s="16">
        <v>42176</v>
      </c>
      <c r="H1250" t="s">
        <v>44</v>
      </c>
      <c r="I1250">
        <v>0</v>
      </c>
    </row>
    <row r="1251" spans="1:9" x14ac:dyDescent="0.25">
      <c r="A1251" t="s">
        <v>486</v>
      </c>
      <c r="B1251" t="s">
        <v>60</v>
      </c>
      <c r="C1251">
        <v>1</v>
      </c>
      <c r="D1251">
        <v>11</v>
      </c>
      <c r="E1251" t="s">
        <v>61</v>
      </c>
      <c r="G1251" s="16">
        <v>42176</v>
      </c>
      <c r="H1251" t="s">
        <v>44</v>
      </c>
      <c r="I1251">
        <v>0</v>
      </c>
    </row>
    <row r="1252" spans="1:9" x14ac:dyDescent="0.25">
      <c r="A1252" t="s">
        <v>486</v>
      </c>
      <c r="B1252" t="s">
        <v>60</v>
      </c>
      <c r="C1252">
        <v>1</v>
      </c>
      <c r="D1252">
        <v>11</v>
      </c>
      <c r="E1252" t="s">
        <v>61</v>
      </c>
      <c r="F1252" s="1">
        <v>102</v>
      </c>
      <c r="G1252" s="16">
        <v>42176</v>
      </c>
      <c r="H1252" t="s">
        <v>241</v>
      </c>
      <c r="I1252">
        <v>1133</v>
      </c>
    </row>
    <row r="1253" spans="1:9" x14ac:dyDescent="0.25">
      <c r="A1253" t="s">
        <v>486</v>
      </c>
      <c r="B1253" t="s">
        <v>60</v>
      </c>
      <c r="C1253">
        <v>3</v>
      </c>
      <c r="D1253">
        <v>11</v>
      </c>
      <c r="E1253" t="s">
        <v>61</v>
      </c>
      <c r="F1253" s="1">
        <v>90</v>
      </c>
      <c r="G1253" s="16">
        <v>42176</v>
      </c>
      <c r="H1253" t="s">
        <v>422</v>
      </c>
      <c r="I1253">
        <v>2114</v>
      </c>
    </row>
    <row r="1254" spans="1:9" x14ac:dyDescent="0.25">
      <c r="A1254" t="s">
        <v>486</v>
      </c>
      <c r="B1254" t="s">
        <v>60</v>
      </c>
      <c r="C1254">
        <v>7</v>
      </c>
      <c r="D1254">
        <v>11</v>
      </c>
      <c r="E1254" t="s">
        <v>61</v>
      </c>
      <c r="F1254" s="1">
        <v>70</v>
      </c>
      <c r="G1254" s="16">
        <v>42176</v>
      </c>
      <c r="H1254" t="s">
        <v>374</v>
      </c>
      <c r="I1254">
        <v>2106</v>
      </c>
    </row>
    <row r="1255" spans="1:9" x14ac:dyDescent="0.25">
      <c r="A1255" t="s">
        <v>486</v>
      </c>
      <c r="B1255" t="s">
        <v>64</v>
      </c>
      <c r="C1255">
        <v>1</v>
      </c>
      <c r="D1255">
        <v>12</v>
      </c>
      <c r="E1255" t="s">
        <v>65</v>
      </c>
      <c r="G1255" s="16">
        <v>42176</v>
      </c>
      <c r="H1255" t="s">
        <v>44</v>
      </c>
      <c r="I1255">
        <v>0</v>
      </c>
    </row>
    <row r="1256" spans="1:9" x14ac:dyDescent="0.25">
      <c r="A1256" t="s">
        <v>486</v>
      </c>
      <c r="B1256" t="s">
        <v>66</v>
      </c>
      <c r="C1256">
        <v>1</v>
      </c>
      <c r="D1256">
        <v>13</v>
      </c>
      <c r="E1256" t="s">
        <v>67</v>
      </c>
      <c r="G1256" s="16">
        <v>42176</v>
      </c>
      <c r="H1256" t="s">
        <v>44</v>
      </c>
      <c r="I1256">
        <v>0</v>
      </c>
    </row>
    <row r="1257" spans="1:9" x14ac:dyDescent="0.25">
      <c r="A1257" t="s">
        <v>486</v>
      </c>
      <c r="B1257" t="s">
        <v>66</v>
      </c>
      <c r="C1257">
        <v>1</v>
      </c>
      <c r="D1257">
        <v>13</v>
      </c>
      <c r="E1257" t="s">
        <v>67</v>
      </c>
      <c r="F1257" s="1">
        <v>100.5</v>
      </c>
      <c r="G1257" s="16">
        <v>42176</v>
      </c>
      <c r="H1257" t="s">
        <v>224</v>
      </c>
      <c r="I1257">
        <v>1322</v>
      </c>
    </row>
    <row r="1258" spans="1:9" x14ac:dyDescent="0.25">
      <c r="A1258" t="s">
        <v>486</v>
      </c>
      <c r="B1258" t="s">
        <v>66</v>
      </c>
      <c r="C1258">
        <v>2</v>
      </c>
      <c r="D1258">
        <v>13</v>
      </c>
      <c r="E1258" t="s">
        <v>67</v>
      </c>
      <c r="F1258" s="1">
        <v>80</v>
      </c>
      <c r="G1258" s="16">
        <v>42176</v>
      </c>
      <c r="H1258" t="s">
        <v>359</v>
      </c>
      <c r="I1258">
        <v>1991</v>
      </c>
    </row>
    <row r="1259" spans="1:9" x14ac:dyDescent="0.25">
      <c r="A1259" t="s">
        <v>486</v>
      </c>
      <c r="B1259" t="s">
        <v>66</v>
      </c>
      <c r="C1259">
        <v>3</v>
      </c>
      <c r="D1259">
        <v>13</v>
      </c>
      <c r="E1259" t="s">
        <v>67</v>
      </c>
      <c r="F1259" s="1">
        <v>60</v>
      </c>
      <c r="G1259" s="16">
        <v>42176</v>
      </c>
      <c r="H1259" t="s">
        <v>187</v>
      </c>
      <c r="I1259">
        <v>1862</v>
      </c>
    </row>
    <row r="1260" spans="1:9" x14ac:dyDescent="0.25">
      <c r="A1260" t="s">
        <v>486</v>
      </c>
      <c r="B1260" t="s">
        <v>66</v>
      </c>
      <c r="C1260">
        <v>5</v>
      </c>
      <c r="D1260">
        <v>13</v>
      </c>
      <c r="E1260" t="s">
        <v>67</v>
      </c>
      <c r="F1260" s="1">
        <v>20</v>
      </c>
      <c r="G1260" s="16">
        <v>42176</v>
      </c>
      <c r="H1260" t="s">
        <v>244</v>
      </c>
      <c r="I1260">
        <v>1737</v>
      </c>
    </row>
    <row r="1261" spans="1:9" x14ac:dyDescent="0.25">
      <c r="A1261" t="s">
        <v>486</v>
      </c>
      <c r="B1261" t="s">
        <v>70</v>
      </c>
      <c r="C1261">
        <v>1</v>
      </c>
      <c r="D1261">
        <v>14</v>
      </c>
      <c r="E1261" t="s">
        <v>71</v>
      </c>
      <c r="G1261" s="16">
        <v>42176</v>
      </c>
      <c r="H1261" t="s">
        <v>44</v>
      </c>
      <c r="I1261">
        <v>0</v>
      </c>
    </row>
    <row r="1262" spans="1:9" x14ac:dyDescent="0.25">
      <c r="A1262" t="s">
        <v>486</v>
      </c>
      <c r="B1262" t="s">
        <v>70</v>
      </c>
      <c r="C1262">
        <v>1</v>
      </c>
      <c r="D1262">
        <v>14</v>
      </c>
      <c r="E1262" t="s">
        <v>71</v>
      </c>
      <c r="F1262" s="1">
        <v>100.2</v>
      </c>
      <c r="G1262" s="16">
        <v>42176</v>
      </c>
      <c r="H1262" t="s">
        <v>188</v>
      </c>
      <c r="I1262">
        <v>1515</v>
      </c>
    </row>
    <row r="1263" spans="1:9" x14ac:dyDescent="0.25">
      <c r="A1263" t="s">
        <v>486</v>
      </c>
      <c r="B1263" t="s">
        <v>70</v>
      </c>
      <c r="C1263">
        <v>2</v>
      </c>
      <c r="D1263">
        <v>14</v>
      </c>
      <c r="E1263" t="s">
        <v>71</v>
      </c>
      <c r="F1263" s="1">
        <v>50</v>
      </c>
      <c r="G1263" s="16">
        <v>42176</v>
      </c>
      <c r="H1263" t="s">
        <v>415</v>
      </c>
      <c r="I1263">
        <v>1475</v>
      </c>
    </row>
    <row r="1264" spans="1:9" x14ac:dyDescent="0.25">
      <c r="A1264" t="s">
        <v>486</v>
      </c>
      <c r="B1264" t="s">
        <v>72</v>
      </c>
      <c r="C1264">
        <v>1</v>
      </c>
      <c r="D1264">
        <v>17</v>
      </c>
      <c r="E1264" t="s">
        <v>73</v>
      </c>
      <c r="G1264" s="16">
        <v>42176</v>
      </c>
      <c r="H1264" t="s">
        <v>44</v>
      </c>
      <c r="I1264">
        <v>0</v>
      </c>
    </row>
    <row r="1265" spans="1:11" x14ac:dyDescent="0.25">
      <c r="A1265" t="s">
        <v>486</v>
      </c>
      <c r="B1265" t="s">
        <v>74</v>
      </c>
      <c r="C1265">
        <v>1</v>
      </c>
      <c r="D1265">
        <v>18</v>
      </c>
      <c r="E1265" t="s">
        <v>75</v>
      </c>
      <c r="G1265" s="16">
        <v>42176</v>
      </c>
      <c r="H1265" t="s">
        <v>44</v>
      </c>
      <c r="I1265">
        <v>0</v>
      </c>
    </row>
    <row r="1266" spans="1:11" x14ac:dyDescent="0.25">
      <c r="A1266" t="s">
        <v>486</v>
      </c>
      <c r="B1266" t="s">
        <v>74</v>
      </c>
      <c r="C1266">
        <v>2</v>
      </c>
      <c r="D1266">
        <v>18</v>
      </c>
      <c r="E1266" t="s">
        <v>75</v>
      </c>
      <c r="F1266" s="1">
        <v>50</v>
      </c>
      <c r="G1266" s="16">
        <v>42176</v>
      </c>
      <c r="H1266" t="s">
        <v>360</v>
      </c>
      <c r="I1266">
        <v>1992</v>
      </c>
    </row>
    <row r="1267" spans="1:11" x14ac:dyDescent="0.25">
      <c r="A1267" t="s">
        <v>486</v>
      </c>
      <c r="B1267" t="s">
        <v>76</v>
      </c>
      <c r="C1267">
        <v>1</v>
      </c>
      <c r="D1267">
        <v>22</v>
      </c>
      <c r="E1267" t="s">
        <v>77</v>
      </c>
      <c r="G1267" s="16">
        <v>42176</v>
      </c>
      <c r="H1267" t="s">
        <v>44</v>
      </c>
      <c r="I1267">
        <v>0</v>
      </c>
      <c r="K1267" t="s">
        <v>454</v>
      </c>
    </row>
    <row r="1268" spans="1:11" x14ac:dyDescent="0.25">
      <c r="A1268" t="s">
        <v>481</v>
      </c>
      <c r="B1268" t="s">
        <v>43</v>
      </c>
      <c r="C1268">
        <v>1</v>
      </c>
      <c r="D1268">
        <v>1</v>
      </c>
      <c r="E1268" t="s">
        <v>11</v>
      </c>
      <c r="G1268" s="16">
        <v>42175</v>
      </c>
      <c r="H1268" t="s">
        <v>44</v>
      </c>
      <c r="I1268">
        <v>0</v>
      </c>
    </row>
    <row r="1269" spans="1:11" x14ac:dyDescent="0.25">
      <c r="A1269" t="s">
        <v>481</v>
      </c>
      <c r="B1269" t="s">
        <v>43</v>
      </c>
      <c r="C1269">
        <v>1</v>
      </c>
      <c r="D1269">
        <v>1</v>
      </c>
      <c r="E1269" t="s">
        <v>11</v>
      </c>
      <c r="F1269" s="1">
        <v>102.1</v>
      </c>
      <c r="G1269" s="16">
        <v>42175</v>
      </c>
      <c r="H1269" t="s">
        <v>384</v>
      </c>
      <c r="I1269">
        <v>1430</v>
      </c>
    </row>
    <row r="1270" spans="1:11" x14ac:dyDescent="0.25">
      <c r="A1270" t="s">
        <v>481</v>
      </c>
      <c r="B1270" t="s">
        <v>43</v>
      </c>
      <c r="C1270">
        <v>7</v>
      </c>
      <c r="D1270">
        <v>1</v>
      </c>
      <c r="E1270" t="s">
        <v>11</v>
      </c>
      <c r="F1270" s="1">
        <v>71.428571428571431</v>
      </c>
      <c r="G1270" s="16">
        <v>42175</v>
      </c>
      <c r="H1270" t="s">
        <v>257</v>
      </c>
      <c r="I1270">
        <v>1598</v>
      </c>
    </row>
    <row r="1271" spans="1:11" x14ac:dyDescent="0.25">
      <c r="A1271" t="s">
        <v>481</v>
      </c>
      <c r="B1271" t="s">
        <v>43</v>
      </c>
      <c r="C1271">
        <v>8</v>
      </c>
      <c r="D1271">
        <v>1</v>
      </c>
      <c r="E1271" t="s">
        <v>11</v>
      </c>
      <c r="F1271" s="1">
        <v>66.666666666666657</v>
      </c>
      <c r="G1271" s="16">
        <v>42175</v>
      </c>
      <c r="H1271" t="s">
        <v>482</v>
      </c>
      <c r="I1271">
        <v>819</v>
      </c>
    </row>
    <row r="1272" spans="1:11" x14ac:dyDescent="0.25">
      <c r="A1272" t="s">
        <v>481</v>
      </c>
      <c r="B1272" t="s">
        <v>43</v>
      </c>
      <c r="C1272">
        <v>10</v>
      </c>
      <c r="D1272">
        <v>1</v>
      </c>
      <c r="E1272" t="s">
        <v>11</v>
      </c>
      <c r="F1272" s="1">
        <v>57.142857142857146</v>
      </c>
      <c r="G1272" s="16">
        <v>42175</v>
      </c>
      <c r="H1272" t="s">
        <v>258</v>
      </c>
      <c r="I1272">
        <v>465</v>
      </c>
    </row>
    <row r="1273" spans="1:11" x14ac:dyDescent="0.25">
      <c r="A1273" t="s">
        <v>481</v>
      </c>
      <c r="B1273" t="s">
        <v>43</v>
      </c>
      <c r="C1273">
        <v>12</v>
      </c>
      <c r="D1273">
        <v>1</v>
      </c>
      <c r="E1273" t="s">
        <v>11</v>
      </c>
      <c r="F1273" s="1">
        <v>47.61904761904762</v>
      </c>
      <c r="G1273" s="16">
        <v>42175</v>
      </c>
      <c r="H1273" t="s">
        <v>383</v>
      </c>
      <c r="I1273">
        <v>1473</v>
      </c>
    </row>
    <row r="1274" spans="1:11" x14ac:dyDescent="0.25">
      <c r="A1274" t="s">
        <v>481</v>
      </c>
      <c r="B1274" t="s">
        <v>43</v>
      </c>
      <c r="C1274">
        <v>12</v>
      </c>
      <c r="D1274">
        <v>1</v>
      </c>
      <c r="E1274" t="s">
        <v>11</v>
      </c>
      <c r="F1274" s="1">
        <v>47.61904761904762</v>
      </c>
      <c r="G1274" s="16">
        <v>42175</v>
      </c>
      <c r="H1274" t="s">
        <v>483</v>
      </c>
      <c r="I1274">
        <v>2117</v>
      </c>
    </row>
    <row r="1275" spans="1:11" x14ac:dyDescent="0.25">
      <c r="A1275" t="s">
        <v>481</v>
      </c>
      <c r="B1275" t="s">
        <v>43</v>
      </c>
      <c r="C1275">
        <v>17</v>
      </c>
      <c r="D1275">
        <v>1</v>
      </c>
      <c r="E1275" t="s">
        <v>11</v>
      </c>
      <c r="F1275" s="1">
        <v>23.80952380952381</v>
      </c>
      <c r="G1275" s="16">
        <v>42175</v>
      </c>
      <c r="H1275" t="s">
        <v>194</v>
      </c>
      <c r="I1275">
        <v>1726</v>
      </c>
    </row>
    <row r="1276" spans="1:11" x14ac:dyDescent="0.25">
      <c r="A1276" t="s">
        <v>481</v>
      </c>
      <c r="B1276" t="s">
        <v>43</v>
      </c>
      <c r="C1276">
        <v>19</v>
      </c>
      <c r="D1276">
        <v>1</v>
      </c>
      <c r="E1276" t="s">
        <v>11</v>
      </c>
      <c r="F1276" s="1">
        <v>14.285714285714292</v>
      </c>
      <c r="G1276" s="16">
        <v>42175</v>
      </c>
      <c r="H1276" t="s">
        <v>319</v>
      </c>
      <c r="I1276">
        <v>1286</v>
      </c>
    </row>
    <row r="1277" spans="1:11" x14ac:dyDescent="0.25">
      <c r="A1277" t="s">
        <v>481</v>
      </c>
      <c r="B1277" t="s">
        <v>43</v>
      </c>
      <c r="C1277">
        <v>20</v>
      </c>
      <c r="D1277">
        <v>1</v>
      </c>
      <c r="E1277" t="s">
        <v>11</v>
      </c>
      <c r="F1277" s="1">
        <v>9.5238095238095184</v>
      </c>
      <c r="G1277" s="16">
        <v>42175</v>
      </c>
      <c r="H1277" t="s">
        <v>484</v>
      </c>
      <c r="I1277">
        <v>1121</v>
      </c>
    </row>
    <row r="1278" spans="1:11" x14ac:dyDescent="0.25">
      <c r="A1278" t="s">
        <v>481</v>
      </c>
      <c r="B1278" t="s">
        <v>50</v>
      </c>
      <c r="C1278">
        <v>1</v>
      </c>
      <c r="D1278">
        <v>2</v>
      </c>
      <c r="E1278" t="s">
        <v>10</v>
      </c>
      <c r="G1278" s="16">
        <v>42175</v>
      </c>
      <c r="H1278" t="s">
        <v>44</v>
      </c>
      <c r="I1278">
        <v>0</v>
      </c>
    </row>
    <row r="1279" spans="1:11" x14ac:dyDescent="0.25">
      <c r="A1279" t="s">
        <v>481</v>
      </c>
      <c r="B1279" t="s">
        <v>52</v>
      </c>
      <c r="C1279">
        <v>1</v>
      </c>
      <c r="D1279">
        <v>3</v>
      </c>
      <c r="E1279" t="s">
        <v>9</v>
      </c>
      <c r="G1279" s="16">
        <v>42175</v>
      </c>
      <c r="H1279" t="s">
        <v>44</v>
      </c>
      <c r="I1279">
        <v>0</v>
      </c>
    </row>
    <row r="1280" spans="1:11" x14ac:dyDescent="0.25">
      <c r="A1280" t="s">
        <v>481</v>
      </c>
      <c r="B1280" t="s">
        <v>55</v>
      </c>
      <c r="C1280">
        <v>1</v>
      </c>
      <c r="D1280">
        <v>6</v>
      </c>
      <c r="E1280" t="s">
        <v>56</v>
      </c>
      <c r="G1280" s="16">
        <v>42175</v>
      </c>
      <c r="H1280" t="s">
        <v>44</v>
      </c>
      <c r="I1280">
        <v>0</v>
      </c>
    </row>
    <row r="1281" spans="1:9" x14ac:dyDescent="0.25">
      <c r="A1281" t="s">
        <v>481</v>
      </c>
      <c r="B1281" t="s">
        <v>57</v>
      </c>
      <c r="C1281">
        <v>1</v>
      </c>
      <c r="D1281">
        <v>10</v>
      </c>
      <c r="E1281" t="s">
        <v>58</v>
      </c>
      <c r="G1281" s="16">
        <v>42175</v>
      </c>
      <c r="H1281" t="s">
        <v>44</v>
      </c>
      <c r="I1281">
        <v>0</v>
      </c>
    </row>
    <row r="1282" spans="1:9" x14ac:dyDescent="0.25">
      <c r="A1282" t="s">
        <v>481</v>
      </c>
      <c r="B1282" t="s">
        <v>57</v>
      </c>
      <c r="C1282">
        <v>2</v>
      </c>
      <c r="D1282">
        <v>10</v>
      </c>
      <c r="E1282" t="s">
        <v>58</v>
      </c>
      <c r="F1282" s="1">
        <v>94.117647058823536</v>
      </c>
      <c r="G1282" s="16">
        <v>42175</v>
      </c>
      <c r="H1282" t="s">
        <v>265</v>
      </c>
      <c r="I1282">
        <v>1416</v>
      </c>
    </row>
    <row r="1283" spans="1:9" x14ac:dyDescent="0.25">
      <c r="A1283" t="s">
        <v>481</v>
      </c>
      <c r="B1283" t="s">
        <v>57</v>
      </c>
      <c r="C1283">
        <v>3</v>
      </c>
      <c r="D1283">
        <v>10</v>
      </c>
      <c r="E1283" t="s">
        <v>58</v>
      </c>
      <c r="F1283" s="1">
        <v>88.235294117647058</v>
      </c>
      <c r="G1283" s="16">
        <v>42175</v>
      </c>
      <c r="H1283" t="s">
        <v>195</v>
      </c>
      <c r="I1283">
        <v>1742</v>
      </c>
    </row>
    <row r="1284" spans="1:9" x14ac:dyDescent="0.25">
      <c r="A1284" t="s">
        <v>481</v>
      </c>
      <c r="B1284" t="s">
        <v>57</v>
      </c>
      <c r="C1284">
        <v>4</v>
      </c>
      <c r="D1284">
        <v>10</v>
      </c>
      <c r="E1284" t="s">
        <v>58</v>
      </c>
      <c r="F1284" s="1">
        <v>82.35294117647058</v>
      </c>
      <c r="G1284" s="16">
        <v>42175</v>
      </c>
      <c r="H1284" t="s">
        <v>206</v>
      </c>
      <c r="I1284">
        <v>1683</v>
      </c>
    </row>
    <row r="1285" spans="1:9" x14ac:dyDescent="0.25">
      <c r="A1285" t="s">
        <v>481</v>
      </c>
      <c r="B1285" t="s">
        <v>57</v>
      </c>
      <c r="C1285">
        <v>5</v>
      </c>
      <c r="D1285">
        <v>10</v>
      </c>
      <c r="E1285" t="s">
        <v>58</v>
      </c>
      <c r="F1285" s="1">
        <v>76.470588235294116</v>
      </c>
      <c r="G1285" s="16">
        <v>42175</v>
      </c>
      <c r="H1285" t="s">
        <v>168</v>
      </c>
      <c r="I1285">
        <v>1815</v>
      </c>
    </row>
    <row r="1286" spans="1:9" x14ac:dyDescent="0.25">
      <c r="A1286" t="s">
        <v>481</v>
      </c>
      <c r="B1286" t="s">
        <v>57</v>
      </c>
      <c r="C1286">
        <v>7</v>
      </c>
      <c r="D1286">
        <v>10</v>
      </c>
      <c r="E1286" t="s">
        <v>58</v>
      </c>
      <c r="F1286" s="1">
        <v>64.705882352941174</v>
      </c>
      <c r="G1286" s="16">
        <v>42175</v>
      </c>
      <c r="H1286" t="s">
        <v>268</v>
      </c>
      <c r="I1286">
        <v>1812</v>
      </c>
    </row>
    <row r="1287" spans="1:9" x14ac:dyDescent="0.25">
      <c r="A1287" t="s">
        <v>481</v>
      </c>
      <c r="B1287" t="s">
        <v>57</v>
      </c>
      <c r="C1287">
        <v>8</v>
      </c>
      <c r="D1287">
        <v>10</v>
      </c>
      <c r="E1287" t="s">
        <v>58</v>
      </c>
      <c r="F1287" s="1">
        <v>58.823529411764703</v>
      </c>
      <c r="G1287" s="16">
        <v>42175</v>
      </c>
      <c r="H1287" t="s">
        <v>356</v>
      </c>
      <c r="I1287">
        <v>2054</v>
      </c>
    </row>
    <row r="1288" spans="1:9" x14ac:dyDescent="0.25">
      <c r="A1288" t="s">
        <v>481</v>
      </c>
      <c r="B1288" t="s">
        <v>57</v>
      </c>
      <c r="C1288">
        <v>10</v>
      </c>
      <c r="D1288">
        <v>10</v>
      </c>
      <c r="E1288" t="s">
        <v>58</v>
      </c>
      <c r="F1288" s="1">
        <v>47.058823529411761</v>
      </c>
      <c r="G1288" s="16">
        <v>42175</v>
      </c>
      <c r="H1288" t="s">
        <v>273</v>
      </c>
      <c r="I1288">
        <v>1942</v>
      </c>
    </row>
    <row r="1289" spans="1:9" x14ac:dyDescent="0.25">
      <c r="A1289" t="s">
        <v>481</v>
      </c>
      <c r="B1289" t="s">
        <v>57</v>
      </c>
      <c r="C1289">
        <v>12</v>
      </c>
      <c r="D1289">
        <v>10</v>
      </c>
      <c r="E1289" t="s">
        <v>58</v>
      </c>
      <c r="F1289" s="1">
        <v>35.294117647058812</v>
      </c>
      <c r="G1289" s="16">
        <v>42175</v>
      </c>
      <c r="H1289" t="s">
        <v>123</v>
      </c>
      <c r="I1289">
        <v>1885</v>
      </c>
    </row>
    <row r="1290" spans="1:9" x14ac:dyDescent="0.25">
      <c r="A1290" t="s">
        <v>481</v>
      </c>
      <c r="B1290" t="s">
        <v>57</v>
      </c>
      <c r="C1290">
        <v>14</v>
      </c>
      <c r="D1290">
        <v>10</v>
      </c>
      <c r="E1290" t="s">
        <v>58</v>
      </c>
      <c r="F1290" s="1">
        <v>23.529411764705884</v>
      </c>
      <c r="G1290" s="16">
        <v>42175</v>
      </c>
      <c r="H1290" t="s">
        <v>173</v>
      </c>
      <c r="I1290">
        <v>2007</v>
      </c>
    </row>
    <row r="1291" spans="1:9" x14ac:dyDescent="0.25">
      <c r="A1291" t="s">
        <v>481</v>
      </c>
      <c r="B1291" t="s">
        <v>57</v>
      </c>
      <c r="C1291">
        <v>15</v>
      </c>
      <c r="D1291">
        <v>10</v>
      </c>
      <c r="E1291" t="s">
        <v>58</v>
      </c>
      <c r="F1291" s="1">
        <v>17.647058823529406</v>
      </c>
      <c r="G1291" s="16">
        <v>42175</v>
      </c>
      <c r="H1291" t="s">
        <v>385</v>
      </c>
      <c r="I1291">
        <v>1883</v>
      </c>
    </row>
    <row r="1292" spans="1:9" x14ac:dyDescent="0.25">
      <c r="A1292" t="s">
        <v>481</v>
      </c>
      <c r="B1292" t="s">
        <v>57</v>
      </c>
      <c r="C1292">
        <v>15</v>
      </c>
      <c r="D1292">
        <v>10</v>
      </c>
      <c r="E1292" t="s">
        <v>58</v>
      </c>
      <c r="F1292" s="1">
        <v>17.647058823529406</v>
      </c>
      <c r="G1292" s="16">
        <v>42175</v>
      </c>
      <c r="H1292" t="s">
        <v>394</v>
      </c>
      <c r="I1292">
        <v>2102</v>
      </c>
    </row>
    <row r="1293" spans="1:9" x14ac:dyDescent="0.25">
      <c r="A1293" t="s">
        <v>481</v>
      </c>
      <c r="B1293" t="s">
        <v>60</v>
      </c>
      <c r="C1293">
        <v>1</v>
      </c>
      <c r="D1293">
        <v>11</v>
      </c>
      <c r="E1293" t="s">
        <v>61</v>
      </c>
      <c r="G1293" s="16">
        <v>42175</v>
      </c>
      <c r="H1293" t="s">
        <v>44</v>
      </c>
      <c r="I1293">
        <v>0</v>
      </c>
    </row>
    <row r="1294" spans="1:9" x14ac:dyDescent="0.25">
      <c r="A1294" t="s">
        <v>481</v>
      </c>
      <c r="B1294" t="s">
        <v>60</v>
      </c>
      <c r="C1294">
        <v>1</v>
      </c>
      <c r="D1294">
        <v>11</v>
      </c>
      <c r="E1294" t="s">
        <v>61</v>
      </c>
      <c r="F1294" s="1">
        <v>100.8</v>
      </c>
      <c r="G1294" s="16">
        <v>42175</v>
      </c>
      <c r="H1294" t="s">
        <v>329</v>
      </c>
      <c r="I1294">
        <v>1713</v>
      </c>
    </row>
    <row r="1295" spans="1:9" x14ac:dyDescent="0.25">
      <c r="A1295" t="s">
        <v>481</v>
      </c>
      <c r="B1295" t="s">
        <v>60</v>
      </c>
      <c r="C1295">
        <v>3</v>
      </c>
      <c r="D1295">
        <v>11</v>
      </c>
      <c r="E1295" t="s">
        <v>61</v>
      </c>
      <c r="F1295" s="1">
        <v>75</v>
      </c>
      <c r="G1295" s="16">
        <v>42175</v>
      </c>
      <c r="H1295" t="s">
        <v>312</v>
      </c>
      <c r="I1295">
        <v>1995</v>
      </c>
    </row>
    <row r="1296" spans="1:9" x14ac:dyDescent="0.25">
      <c r="A1296" t="s">
        <v>481</v>
      </c>
      <c r="B1296" t="s">
        <v>60</v>
      </c>
      <c r="C1296">
        <v>3</v>
      </c>
      <c r="D1296">
        <v>11</v>
      </c>
      <c r="E1296" t="s">
        <v>61</v>
      </c>
      <c r="F1296" s="1">
        <v>75</v>
      </c>
      <c r="G1296" s="16">
        <v>42175</v>
      </c>
      <c r="H1296" t="s">
        <v>240</v>
      </c>
      <c r="I1296">
        <v>2092</v>
      </c>
    </row>
    <row r="1297" spans="1:11" x14ac:dyDescent="0.25">
      <c r="A1297" t="s">
        <v>481</v>
      </c>
      <c r="B1297" t="s">
        <v>60</v>
      </c>
      <c r="C1297">
        <v>8</v>
      </c>
      <c r="D1297">
        <v>11</v>
      </c>
      <c r="E1297" t="s">
        <v>61</v>
      </c>
      <c r="F1297" s="1">
        <v>12.5</v>
      </c>
      <c r="G1297" s="16">
        <v>42175</v>
      </c>
      <c r="H1297" t="s">
        <v>91</v>
      </c>
      <c r="I1297">
        <v>1940</v>
      </c>
    </row>
    <row r="1298" spans="1:11" x14ac:dyDescent="0.25">
      <c r="A1298" t="s">
        <v>481</v>
      </c>
      <c r="B1298" t="s">
        <v>64</v>
      </c>
      <c r="C1298">
        <v>1</v>
      </c>
      <c r="D1298">
        <v>12</v>
      </c>
      <c r="E1298" t="s">
        <v>65</v>
      </c>
      <c r="G1298" s="16">
        <v>42175</v>
      </c>
      <c r="H1298" t="s">
        <v>44</v>
      </c>
      <c r="I1298">
        <v>0</v>
      </c>
    </row>
    <row r="1299" spans="1:11" x14ac:dyDescent="0.25">
      <c r="A1299" t="s">
        <v>481</v>
      </c>
      <c r="B1299" t="s">
        <v>64</v>
      </c>
      <c r="C1299">
        <v>1</v>
      </c>
      <c r="D1299">
        <v>12</v>
      </c>
      <c r="E1299" t="s">
        <v>65</v>
      </c>
      <c r="F1299" s="1">
        <v>100.3</v>
      </c>
      <c r="G1299" s="16">
        <v>42175</v>
      </c>
      <c r="H1299" t="s">
        <v>186</v>
      </c>
      <c r="I1299">
        <v>2001</v>
      </c>
    </row>
    <row r="1300" spans="1:11" x14ac:dyDescent="0.25">
      <c r="A1300" t="s">
        <v>481</v>
      </c>
      <c r="B1300" t="s">
        <v>64</v>
      </c>
      <c r="C1300">
        <v>2</v>
      </c>
      <c r="D1300">
        <v>12</v>
      </c>
      <c r="E1300" t="s">
        <v>65</v>
      </c>
      <c r="F1300" s="1">
        <v>66.666666666666657</v>
      </c>
      <c r="G1300" s="16">
        <v>42175</v>
      </c>
      <c r="H1300" t="s">
        <v>335</v>
      </c>
      <c r="I1300">
        <v>846</v>
      </c>
    </row>
    <row r="1301" spans="1:11" x14ac:dyDescent="0.25">
      <c r="A1301" t="s">
        <v>481</v>
      </c>
      <c r="B1301" t="s">
        <v>64</v>
      </c>
      <c r="C1301">
        <v>3</v>
      </c>
      <c r="D1301">
        <v>12</v>
      </c>
      <c r="E1301" t="s">
        <v>65</v>
      </c>
      <c r="F1301" s="1">
        <v>33.333333333333329</v>
      </c>
      <c r="G1301" s="16">
        <v>42175</v>
      </c>
      <c r="H1301" t="s">
        <v>398</v>
      </c>
      <c r="I1301">
        <v>2091</v>
      </c>
    </row>
    <row r="1302" spans="1:11" x14ac:dyDescent="0.25">
      <c r="A1302" t="s">
        <v>481</v>
      </c>
      <c r="B1302" t="s">
        <v>66</v>
      </c>
      <c r="C1302">
        <v>1</v>
      </c>
      <c r="D1302">
        <v>13</v>
      </c>
      <c r="E1302" t="s">
        <v>67</v>
      </c>
      <c r="G1302" s="16">
        <v>42175</v>
      </c>
      <c r="H1302" t="s">
        <v>44</v>
      </c>
      <c r="I1302">
        <v>0</v>
      </c>
    </row>
    <row r="1303" spans="1:11" x14ac:dyDescent="0.25">
      <c r="A1303" t="s">
        <v>481</v>
      </c>
      <c r="B1303" t="s">
        <v>70</v>
      </c>
      <c r="C1303">
        <v>1</v>
      </c>
      <c r="D1303">
        <v>14</v>
      </c>
      <c r="E1303" t="s">
        <v>71</v>
      </c>
      <c r="G1303" s="16">
        <v>42175</v>
      </c>
      <c r="H1303" t="s">
        <v>44</v>
      </c>
      <c r="I1303">
        <v>0</v>
      </c>
    </row>
    <row r="1304" spans="1:11" x14ac:dyDescent="0.25">
      <c r="A1304" t="s">
        <v>481</v>
      </c>
      <c r="B1304" t="s">
        <v>70</v>
      </c>
      <c r="C1304">
        <v>1</v>
      </c>
      <c r="D1304">
        <v>14</v>
      </c>
      <c r="E1304" t="s">
        <v>71</v>
      </c>
      <c r="F1304" s="1">
        <v>100.2</v>
      </c>
      <c r="G1304" s="16">
        <v>42175</v>
      </c>
      <c r="H1304" t="s">
        <v>485</v>
      </c>
      <c r="I1304">
        <v>1546</v>
      </c>
    </row>
    <row r="1305" spans="1:11" x14ac:dyDescent="0.25">
      <c r="A1305" t="s">
        <v>481</v>
      </c>
      <c r="B1305" t="s">
        <v>70</v>
      </c>
      <c r="C1305">
        <v>2</v>
      </c>
      <c r="D1305">
        <v>14</v>
      </c>
      <c r="E1305" t="s">
        <v>71</v>
      </c>
      <c r="F1305" s="1">
        <v>50</v>
      </c>
      <c r="G1305" s="16">
        <v>42175</v>
      </c>
      <c r="H1305" t="s">
        <v>278</v>
      </c>
      <c r="I1305">
        <v>1761</v>
      </c>
    </row>
    <row r="1306" spans="1:11" x14ac:dyDescent="0.25">
      <c r="A1306" t="s">
        <v>481</v>
      </c>
      <c r="B1306" t="s">
        <v>72</v>
      </c>
      <c r="C1306">
        <v>1</v>
      </c>
      <c r="D1306">
        <v>17</v>
      </c>
      <c r="E1306" t="s">
        <v>73</v>
      </c>
      <c r="G1306" s="16">
        <v>42175</v>
      </c>
      <c r="H1306" t="s">
        <v>44</v>
      </c>
      <c r="I1306">
        <v>0</v>
      </c>
    </row>
    <row r="1307" spans="1:11" x14ac:dyDescent="0.25">
      <c r="A1307" t="s">
        <v>481</v>
      </c>
      <c r="B1307" t="s">
        <v>74</v>
      </c>
      <c r="C1307">
        <v>1</v>
      </c>
      <c r="D1307">
        <v>18</v>
      </c>
      <c r="E1307" t="s">
        <v>75</v>
      </c>
      <c r="G1307" s="16">
        <v>42175</v>
      </c>
      <c r="H1307" t="s">
        <v>44</v>
      </c>
      <c r="I1307">
        <v>0</v>
      </c>
    </row>
    <row r="1308" spans="1:11" x14ac:dyDescent="0.25">
      <c r="A1308" t="s">
        <v>481</v>
      </c>
      <c r="B1308" t="s">
        <v>74</v>
      </c>
      <c r="C1308">
        <v>1</v>
      </c>
      <c r="D1308">
        <v>18</v>
      </c>
      <c r="E1308" t="s">
        <v>75</v>
      </c>
      <c r="F1308" s="1">
        <v>100.2</v>
      </c>
      <c r="G1308" s="16">
        <v>42175</v>
      </c>
      <c r="H1308" t="s">
        <v>428</v>
      </c>
      <c r="I1308">
        <v>2118</v>
      </c>
    </row>
    <row r="1309" spans="1:11" x14ac:dyDescent="0.25">
      <c r="A1309" t="s">
        <v>481</v>
      </c>
      <c r="B1309" t="s">
        <v>76</v>
      </c>
      <c r="C1309">
        <v>1</v>
      </c>
      <c r="D1309">
        <v>22</v>
      </c>
      <c r="E1309" t="s">
        <v>77</v>
      </c>
      <c r="G1309" s="16">
        <v>42175</v>
      </c>
      <c r="H1309" t="s">
        <v>44</v>
      </c>
      <c r="I1309">
        <v>0</v>
      </c>
      <c r="K1309" t="s">
        <v>451</v>
      </c>
    </row>
    <row r="1310" spans="1:11" x14ac:dyDescent="0.25">
      <c r="A1310" t="s">
        <v>487</v>
      </c>
      <c r="B1310" t="s">
        <v>43</v>
      </c>
      <c r="C1310">
        <v>1</v>
      </c>
      <c r="D1310">
        <v>1</v>
      </c>
      <c r="E1310" t="s">
        <v>11</v>
      </c>
      <c r="G1310" s="16">
        <v>42196</v>
      </c>
      <c r="H1310" t="s">
        <v>44</v>
      </c>
      <c r="I1310">
        <v>0</v>
      </c>
    </row>
    <row r="1311" spans="1:11" x14ac:dyDescent="0.25">
      <c r="A1311" t="s">
        <v>487</v>
      </c>
      <c r="B1311" t="s">
        <v>43</v>
      </c>
      <c r="C1311">
        <v>1</v>
      </c>
      <c r="D1311">
        <v>1</v>
      </c>
      <c r="E1311" t="s">
        <v>11</v>
      </c>
      <c r="F1311" s="1">
        <v>102.1</v>
      </c>
      <c r="G1311" s="16">
        <v>42196</v>
      </c>
      <c r="H1311" t="s">
        <v>384</v>
      </c>
      <c r="I1311">
        <v>1430</v>
      </c>
    </row>
    <row r="1312" spans="1:11" x14ac:dyDescent="0.25">
      <c r="A1312" t="s">
        <v>487</v>
      </c>
      <c r="B1312" t="s">
        <v>43</v>
      </c>
      <c r="C1312">
        <v>3</v>
      </c>
      <c r="D1312">
        <v>1</v>
      </c>
      <c r="E1312" t="s">
        <v>11</v>
      </c>
      <c r="F1312" s="1">
        <v>90.476190476190482</v>
      </c>
      <c r="G1312" s="16">
        <v>42196</v>
      </c>
      <c r="H1312" t="s">
        <v>122</v>
      </c>
      <c r="I1312">
        <v>1990</v>
      </c>
    </row>
    <row r="1313" spans="1:9" x14ac:dyDescent="0.25">
      <c r="A1313" t="s">
        <v>487</v>
      </c>
      <c r="B1313" t="s">
        <v>43</v>
      </c>
      <c r="C1313">
        <v>4</v>
      </c>
      <c r="D1313">
        <v>1</v>
      </c>
      <c r="E1313" t="s">
        <v>11</v>
      </c>
      <c r="F1313" s="1">
        <v>85.714285714285722</v>
      </c>
      <c r="G1313" s="16">
        <v>42196</v>
      </c>
      <c r="H1313" t="s">
        <v>258</v>
      </c>
      <c r="I1313">
        <v>465</v>
      </c>
    </row>
    <row r="1314" spans="1:9" x14ac:dyDescent="0.25">
      <c r="A1314" t="s">
        <v>487</v>
      </c>
      <c r="B1314" t="s">
        <v>43</v>
      </c>
      <c r="C1314">
        <v>7</v>
      </c>
      <c r="D1314">
        <v>1</v>
      </c>
      <c r="E1314" t="s">
        <v>11</v>
      </c>
      <c r="F1314" s="1">
        <v>71.428571428571431</v>
      </c>
      <c r="G1314" s="16">
        <v>42196</v>
      </c>
      <c r="H1314" t="s">
        <v>298</v>
      </c>
      <c r="I1314">
        <v>1358</v>
      </c>
    </row>
    <row r="1315" spans="1:9" x14ac:dyDescent="0.25">
      <c r="A1315" t="s">
        <v>487</v>
      </c>
      <c r="B1315" t="s">
        <v>43</v>
      </c>
      <c r="C1315">
        <v>8</v>
      </c>
      <c r="D1315">
        <v>1</v>
      </c>
      <c r="E1315" t="s">
        <v>11</v>
      </c>
      <c r="F1315" s="1">
        <v>66.666666666666657</v>
      </c>
      <c r="G1315" s="16">
        <v>42196</v>
      </c>
      <c r="H1315" t="s">
        <v>355</v>
      </c>
      <c r="I1315">
        <v>1659</v>
      </c>
    </row>
    <row r="1316" spans="1:9" x14ac:dyDescent="0.25">
      <c r="A1316" t="s">
        <v>487</v>
      </c>
      <c r="B1316" t="s">
        <v>43</v>
      </c>
      <c r="C1316">
        <v>11</v>
      </c>
      <c r="D1316">
        <v>1</v>
      </c>
      <c r="E1316" t="s">
        <v>11</v>
      </c>
      <c r="F1316" s="1">
        <v>52.38095238095238</v>
      </c>
      <c r="G1316" s="16">
        <v>42196</v>
      </c>
      <c r="H1316" t="s">
        <v>423</v>
      </c>
      <c r="I1316">
        <v>1999</v>
      </c>
    </row>
    <row r="1317" spans="1:9" x14ac:dyDescent="0.25">
      <c r="A1317" t="s">
        <v>487</v>
      </c>
      <c r="B1317" t="s">
        <v>43</v>
      </c>
      <c r="C1317">
        <v>13</v>
      </c>
      <c r="D1317">
        <v>1</v>
      </c>
      <c r="E1317" t="s">
        <v>11</v>
      </c>
      <c r="F1317" s="1">
        <v>42.857142857142861</v>
      </c>
      <c r="G1317" s="16">
        <v>42196</v>
      </c>
      <c r="H1317" t="s">
        <v>155</v>
      </c>
      <c r="I1317">
        <v>1632</v>
      </c>
    </row>
    <row r="1318" spans="1:9" x14ac:dyDescent="0.25">
      <c r="A1318" t="s">
        <v>487</v>
      </c>
      <c r="B1318" t="s">
        <v>43</v>
      </c>
      <c r="C1318">
        <v>13</v>
      </c>
      <c r="D1318">
        <v>1</v>
      </c>
      <c r="E1318" t="s">
        <v>11</v>
      </c>
      <c r="F1318" s="1">
        <v>42.857142857142861</v>
      </c>
      <c r="G1318" s="16">
        <v>42196</v>
      </c>
      <c r="H1318" t="s">
        <v>363</v>
      </c>
      <c r="I1318">
        <v>1735</v>
      </c>
    </row>
    <row r="1319" spans="1:9" x14ac:dyDescent="0.25">
      <c r="A1319" t="s">
        <v>487</v>
      </c>
      <c r="B1319" t="s">
        <v>43</v>
      </c>
      <c r="C1319">
        <v>15</v>
      </c>
      <c r="D1319">
        <v>1</v>
      </c>
      <c r="E1319" t="s">
        <v>11</v>
      </c>
      <c r="F1319" s="1">
        <v>33.333333333333329</v>
      </c>
      <c r="G1319" s="16">
        <v>42196</v>
      </c>
      <c r="H1319" t="s">
        <v>484</v>
      </c>
      <c r="I1319">
        <v>1121</v>
      </c>
    </row>
    <row r="1320" spans="1:9" x14ac:dyDescent="0.25">
      <c r="A1320" t="s">
        <v>487</v>
      </c>
      <c r="B1320" t="s">
        <v>43</v>
      </c>
      <c r="C1320">
        <v>16</v>
      </c>
      <c r="D1320">
        <v>1</v>
      </c>
      <c r="E1320" t="s">
        <v>11</v>
      </c>
      <c r="F1320" s="1">
        <v>28.571428571428569</v>
      </c>
      <c r="G1320" s="16">
        <v>42196</v>
      </c>
      <c r="H1320" t="s">
        <v>236</v>
      </c>
      <c r="I1320">
        <v>1356</v>
      </c>
    </row>
    <row r="1321" spans="1:9" x14ac:dyDescent="0.25">
      <c r="A1321" t="s">
        <v>487</v>
      </c>
      <c r="B1321" t="s">
        <v>43</v>
      </c>
      <c r="C1321">
        <v>18</v>
      </c>
      <c r="D1321">
        <v>1</v>
      </c>
      <c r="E1321" t="s">
        <v>11</v>
      </c>
      <c r="F1321" s="1">
        <v>19.047619047619051</v>
      </c>
      <c r="G1321" s="16">
        <v>42196</v>
      </c>
      <c r="H1321" t="s">
        <v>160</v>
      </c>
      <c r="I1321">
        <v>1565</v>
      </c>
    </row>
    <row r="1322" spans="1:9" x14ac:dyDescent="0.25">
      <c r="A1322" t="s">
        <v>487</v>
      </c>
      <c r="B1322" t="s">
        <v>43</v>
      </c>
      <c r="C1322">
        <v>18</v>
      </c>
      <c r="D1322">
        <v>1</v>
      </c>
      <c r="E1322" t="s">
        <v>11</v>
      </c>
      <c r="F1322" s="1">
        <v>19.047619047619051</v>
      </c>
      <c r="G1322" s="16">
        <v>42196</v>
      </c>
      <c r="H1322" t="s">
        <v>195</v>
      </c>
      <c r="I1322">
        <v>1742</v>
      </c>
    </row>
    <row r="1323" spans="1:9" x14ac:dyDescent="0.25">
      <c r="A1323" t="s">
        <v>487</v>
      </c>
      <c r="B1323" t="s">
        <v>43</v>
      </c>
      <c r="C1323">
        <v>20</v>
      </c>
      <c r="D1323">
        <v>1</v>
      </c>
      <c r="E1323" t="s">
        <v>11</v>
      </c>
      <c r="F1323" s="1">
        <v>9.5238095238095184</v>
      </c>
      <c r="G1323" s="16">
        <v>42196</v>
      </c>
      <c r="H1323" t="s">
        <v>299</v>
      </c>
      <c r="I1323">
        <v>1477</v>
      </c>
    </row>
    <row r="1324" spans="1:9" x14ac:dyDescent="0.25">
      <c r="A1324" t="s">
        <v>487</v>
      </c>
      <c r="B1324" t="s">
        <v>43</v>
      </c>
      <c r="C1324">
        <v>20</v>
      </c>
      <c r="D1324">
        <v>1</v>
      </c>
      <c r="E1324" t="s">
        <v>11</v>
      </c>
      <c r="F1324" s="1">
        <v>9.5238095238095184</v>
      </c>
      <c r="G1324" s="16">
        <v>42196</v>
      </c>
      <c r="H1324" t="s">
        <v>157</v>
      </c>
      <c r="I1324">
        <v>1858</v>
      </c>
    </row>
    <row r="1325" spans="1:9" x14ac:dyDescent="0.25">
      <c r="A1325" t="s">
        <v>487</v>
      </c>
      <c r="B1325" t="s">
        <v>50</v>
      </c>
      <c r="C1325">
        <v>1</v>
      </c>
      <c r="D1325">
        <v>2</v>
      </c>
      <c r="E1325" t="s">
        <v>10</v>
      </c>
      <c r="G1325" s="16">
        <v>42196</v>
      </c>
      <c r="H1325" t="s">
        <v>44</v>
      </c>
      <c r="I1325">
        <v>0</v>
      </c>
    </row>
    <row r="1326" spans="1:9" x14ac:dyDescent="0.25">
      <c r="A1326" t="s">
        <v>487</v>
      </c>
      <c r="B1326" t="s">
        <v>50</v>
      </c>
      <c r="C1326">
        <v>2</v>
      </c>
      <c r="D1326">
        <v>2</v>
      </c>
      <c r="E1326" t="s">
        <v>10</v>
      </c>
      <c r="F1326" s="1">
        <v>93.333333333333329</v>
      </c>
      <c r="G1326" s="16">
        <v>42196</v>
      </c>
      <c r="H1326" t="s">
        <v>301</v>
      </c>
      <c r="I1326">
        <v>456</v>
      </c>
    </row>
    <row r="1327" spans="1:9" x14ac:dyDescent="0.25">
      <c r="A1327" t="s">
        <v>487</v>
      </c>
      <c r="B1327" t="s">
        <v>50</v>
      </c>
      <c r="C1327">
        <v>3</v>
      </c>
      <c r="D1327">
        <v>2</v>
      </c>
      <c r="E1327" t="s">
        <v>10</v>
      </c>
      <c r="F1327" s="1">
        <v>86.666666666666671</v>
      </c>
      <c r="G1327" s="16">
        <v>42196</v>
      </c>
      <c r="H1327" t="s">
        <v>117</v>
      </c>
      <c r="I1327">
        <v>151</v>
      </c>
    </row>
    <row r="1328" spans="1:9" x14ac:dyDescent="0.25">
      <c r="A1328" t="s">
        <v>487</v>
      </c>
      <c r="B1328" t="s">
        <v>50</v>
      </c>
      <c r="C1328">
        <v>4</v>
      </c>
      <c r="D1328">
        <v>2</v>
      </c>
      <c r="E1328" t="s">
        <v>10</v>
      </c>
      <c r="F1328" s="1">
        <v>80</v>
      </c>
      <c r="G1328" s="16">
        <v>42196</v>
      </c>
      <c r="H1328" t="s">
        <v>261</v>
      </c>
      <c r="I1328">
        <v>747</v>
      </c>
    </row>
    <row r="1329" spans="1:9" x14ac:dyDescent="0.25">
      <c r="A1329" t="s">
        <v>487</v>
      </c>
      <c r="B1329" t="s">
        <v>50</v>
      </c>
      <c r="C1329">
        <v>6</v>
      </c>
      <c r="D1329">
        <v>2</v>
      </c>
      <c r="E1329" t="s">
        <v>10</v>
      </c>
      <c r="F1329" s="1">
        <v>66.666666666666657</v>
      </c>
      <c r="G1329" s="16">
        <v>42196</v>
      </c>
      <c r="H1329" t="s">
        <v>163</v>
      </c>
      <c r="I1329">
        <v>723</v>
      </c>
    </row>
    <row r="1330" spans="1:9" x14ac:dyDescent="0.25">
      <c r="A1330" t="s">
        <v>487</v>
      </c>
      <c r="B1330" t="s">
        <v>50</v>
      </c>
      <c r="C1330">
        <v>6</v>
      </c>
      <c r="D1330">
        <v>2</v>
      </c>
      <c r="E1330" t="s">
        <v>10</v>
      </c>
      <c r="F1330" s="1">
        <v>66.666666666666657</v>
      </c>
      <c r="G1330" s="16">
        <v>42196</v>
      </c>
      <c r="H1330" t="s">
        <v>165</v>
      </c>
      <c r="I1330">
        <v>1534</v>
      </c>
    </row>
    <row r="1331" spans="1:9" x14ac:dyDescent="0.25">
      <c r="A1331" t="s">
        <v>487</v>
      </c>
      <c r="B1331" t="s">
        <v>50</v>
      </c>
      <c r="C1331">
        <v>8</v>
      </c>
      <c r="D1331">
        <v>2</v>
      </c>
      <c r="E1331" t="s">
        <v>10</v>
      </c>
      <c r="F1331" s="1">
        <v>53.333333333333329</v>
      </c>
      <c r="G1331" s="16">
        <v>42196</v>
      </c>
      <c r="H1331" t="s">
        <v>323</v>
      </c>
      <c r="I1331">
        <v>1590</v>
      </c>
    </row>
    <row r="1332" spans="1:9" x14ac:dyDescent="0.25">
      <c r="A1332" t="s">
        <v>487</v>
      </c>
      <c r="B1332" t="s">
        <v>50</v>
      </c>
      <c r="C1332">
        <v>9</v>
      </c>
      <c r="D1332">
        <v>2</v>
      </c>
      <c r="E1332" t="s">
        <v>10</v>
      </c>
      <c r="F1332" s="1">
        <v>46.666666666666664</v>
      </c>
      <c r="G1332" s="16">
        <v>42196</v>
      </c>
      <c r="H1332" t="s">
        <v>442</v>
      </c>
      <c r="I1332">
        <v>1157</v>
      </c>
    </row>
    <row r="1333" spans="1:9" x14ac:dyDescent="0.25">
      <c r="A1333" t="s">
        <v>487</v>
      </c>
      <c r="B1333" t="s">
        <v>50</v>
      </c>
      <c r="C1333">
        <v>10</v>
      </c>
      <c r="D1333">
        <v>2</v>
      </c>
      <c r="E1333" t="s">
        <v>10</v>
      </c>
      <c r="F1333" s="1">
        <v>40</v>
      </c>
      <c r="G1333" s="16">
        <v>42196</v>
      </c>
      <c r="H1333" t="s">
        <v>262</v>
      </c>
      <c r="I1333">
        <v>1411</v>
      </c>
    </row>
    <row r="1334" spans="1:9" x14ac:dyDescent="0.25">
      <c r="A1334" t="s">
        <v>487</v>
      </c>
      <c r="B1334" t="s">
        <v>50</v>
      </c>
      <c r="C1334">
        <v>12</v>
      </c>
      <c r="D1334">
        <v>2</v>
      </c>
      <c r="E1334" t="s">
        <v>10</v>
      </c>
      <c r="F1334" s="1">
        <v>26.666666666666657</v>
      </c>
      <c r="G1334" s="16">
        <v>42196</v>
      </c>
      <c r="H1334" t="s">
        <v>118</v>
      </c>
      <c r="I1334">
        <v>1401</v>
      </c>
    </row>
    <row r="1335" spans="1:9" x14ac:dyDescent="0.25">
      <c r="A1335" t="s">
        <v>487</v>
      </c>
      <c r="B1335" t="s">
        <v>50</v>
      </c>
      <c r="C1335">
        <v>14</v>
      </c>
      <c r="D1335">
        <v>2</v>
      </c>
      <c r="E1335" t="s">
        <v>10</v>
      </c>
      <c r="F1335" s="1">
        <v>13.333333333333329</v>
      </c>
      <c r="G1335" s="16">
        <v>42196</v>
      </c>
      <c r="H1335" t="s">
        <v>164</v>
      </c>
      <c r="I1335">
        <v>1503</v>
      </c>
    </row>
    <row r="1336" spans="1:9" x14ac:dyDescent="0.25">
      <c r="A1336" t="s">
        <v>487</v>
      </c>
      <c r="B1336" t="s">
        <v>50</v>
      </c>
      <c r="C1336">
        <v>15</v>
      </c>
      <c r="D1336">
        <v>2</v>
      </c>
      <c r="E1336" t="s">
        <v>10</v>
      </c>
      <c r="F1336" s="1">
        <v>6.6666666666666572</v>
      </c>
      <c r="G1336" s="16">
        <v>42196</v>
      </c>
      <c r="H1336" t="s">
        <v>51</v>
      </c>
      <c r="I1336">
        <v>1112</v>
      </c>
    </row>
    <row r="1337" spans="1:9" x14ac:dyDescent="0.25">
      <c r="A1337" t="s">
        <v>487</v>
      </c>
      <c r="B1337" t="s">
        <v>52</v>
      </c>
      <c r="C1337">
        <v>1</v>
      </c>
      <c r="D1337">
        <v>3</v>
      </c>
      <c r="E1337" t="s">
        <v>9</v>
      </c>
      <c r="G1337" s="16">
        <v>42196</v>
      </c>
      <c r="H1337" t="s">
        <v>44</v>
      </c>
      <c r="I1337">
        <v>0</v>
      </c>
    </row>
    <row r="1338" spans="1:9" x14ac:dyDescent="0.25">
      <c r="A1338" t="s">
        <v>487</v>
      </c>
      <c r="B1338" t="s">
        <v>55</v>
      </c>
      <c r="C1338">
        <v>1</v>
      </c>
      <c r="D1338">
        <v>6</v>
      </c>
      <c r="E1338" t="s">
        <v>56</v>
      </c>
      <c r="G1338" s="16">
        <v>42196</v>
      </c>
      <c r="H1338" t="s">
        <v>44</v>
      </c>
      <c r="I1338">
        <v>0</v>
      </c>
    </row>
    <row r="1339" spans="1:9" x14ac:dyDescent="0.25">
      <c r="A1339" t="s">
        <v>487</v>
      </c>
      <c r="B1339" t="s">
        <v>55</v>
      </c>
      <c r="C1339">
        <v>1</v>
      </c>
      <c r="D1339">
        <v>6</v>
      </c>
      <c r="E1339" t="s">
        <v>56</v>
      </c>
      <c r="F1339" s="1">
        <v>100.3</v>
      </c>
      <c r="G1339" s="16">
        <v>42196</v>
      </c>
      <c r="H1339" t="s">
        <v>343</v>
      </c>
      <c r="I1339">
        <v>1198</v>
      </c>
    </row>
    <row r="1340" spans="1:9" x14ac:dyDescent="0.25">
      <c r="A1340" t="s">
        <v>487</v>
      </c>
      <c r="B1340" t="s">
        <v>55</v>
      </c>
      <c r="C1340">
        <v>2</v>
      </c>
      <c r="D1340">
        <v>6</v>
      </c>
      <c r="E1340" t="s">
        <v>56</v>
      </c>
      <c r="F1340" s="1">
        <v>66.666666666666657</v>
      </c>
      <c r="G1340" s="16">
        <v>42196</v>
      </c>
      <c r="H1340" t="s">
        <v>166</v>
      </c>
      <c r="I1340">
        <v>1867</v>
      </c>
    </row>
    <row r="1341" spans="1:9" x14ac:dyDescent="0.25">
      <c r="A1341" t="s">
        <v>487</v>
      </c>
      <c r="B1341" t="s">
        <v>55</v>
      </c>
      <c r="C1341">
        <v>3</v>
      </c>
      <c r="D1341">
        <v>6</v>
      </c>
      <c r="E1341" t="s">
        <v>56</v>
      </c>
      <c r="F1341" s="1">
        <v>33.333333333333329</v>
      </c>
      <c r="G1341" s="16">
        <v>42196</v>
      </c>
      <c r="H1341" t="s">
        <v>146</v>
      </c>
      <c r="I1341">
        <v>2039</v>
      </c>
    </row>
    <row r="1342" spans="1:9" x14ac:dyDescent="0.25">
      <c r="A1342" t="s">
        <v>487</v>
      </c>
      <c r="B1342" t="s">
        <v>57</v>
      </c>
      <c r="C1342">
        <v>1</v>
      </c>
      <c r="D1342">
        <v>10</v>
      </c>
      <c r="E1342" t="s">
        <v>58</v>
      </c>
      <c r="G1342" s="16">
        <v>42196</v>
      </c>
      <c r="H1342" t="s">
        <v>44</v>
      </c>
      <c r="I1342">
        <v>0</v>
      </c>
    </row>
    <row r="1343" spans="1:9" x14ac:dyDescent="0.25">
      <c r="A1343" t="s">
        <v>487</v>
      </c>
      <c r="B1343" t="s">
        <v>57</v>
      </c>
      <c r="C1343">
        <v>1</v>
      </c>
      <c r="D1343">
        <v>10</v>
      </c>
      <c r="E1343" t="s">
        <v>58</v>
      </c>
      <c r="F1343" s="1">
        <v>103.1</v>
      </c>
      <c r="G1343" s="16">
        <v>42196</v>
      </c>
      <c r="H1343" t="s">
        <v>356</v>
      </c>
      <c r="I1343">
        <v>2054</v>
      </c>
    </row>
    <row r="1344" spans="1:9" x14ac:dyDescent="0.25">
      <c r="A1344" t="s">
        <v>487</v>
      </c>
      <c r="B1344" t="s">
        <v>57</v>
      </c>
      <c r="C1344">
        <v>2</v>
      </c>
      <c r="D1344">
        <v>10</v>
      </c>
      <c r="E1344" t="s">
        <v>58</v>
      </c>
      <c r="F1344" s="1">
        <v>96.774193548387103</v>
      </c>
      <c r="G1344" s="16">
        <v>42196</v>
      </c>
      <c r="H1344" t="s">
        <v>387</v>
      </c>
      <c r="I1344">
        <v>1981</v>
      </c>
    </row>
    <row r="1345" spans="1:9" x14ac:dyDescent="0.25">
      <c r="A1345" t="s">
        <v>487</v>
      </c>
      <c r="B1345" t="s">
        <v>57</v>
      </c>
      <c r="C1345">
        <v>7</v>
      </c>
      <c r="D1345">
        <v>10</v>
      </c>
      <c r="E1345" t="s">
        <v>58</v>
      </c>
      <c r="F1345" s="1">
        <v>80.645161290322591</v>
      </c>
      <c r="G1345" s="16">
        <v>42196</v>
      </c>
      <c r="H1345" t="s">
        <v>249</v>
      </c>
      <c r="I1345">
        <v>1453</v>
      </c>
    </row>
    <row r="1346" spans="1:9" x14ac:dyDescent="0.25">
      <c r="A1346" t="s">
        <v>487</v>
      </c>
      <c r="B1346" t="s">
        <v>57</v>
      </c>
      <c r="C1346">
        <v>7</v>
      </c>
      <c r="D1346">
        <v>10</v>
      </c>
      <c r="E1346" t="s">
        <v>58</v>
      </c>
      <c r="F1346" s="1">
        <v>80.645161290322591</v>
      </c>
      <c r="G1346" s="16">
        <v>42196</v>
      </c>
      <c r="H1346" t="s">
        <v>63</v>
      </c>
      <c r="I1346">
        <v>1814</v>
      </c>
    </row>
    <row r="1347" spans="1:9" x14ac:dyDescent="0.25">
      <c r="A1347" t="s">
        <v>487</v>
      </c>
      <c r="B1347" t="s">
        <v>57</v>
      </c>
      <c r="C1347">
        <v>10</v>
      </c>
      <c r="D1347">
        <v>10</v>
      </c>
      <c r="E1347" t="s">
        <v>58</v>
      </c>
      <c r="F1347" s="1">
        <v>70.967741935483872</v>
      </c>
      <c r="G1347" s="16">
        <v>42196</v>
      </c>
      <c r="H1347" t="s">
        <v>179</v>
      </c>
      <c r="I1347">
        <v>1710</v>
      </c>
    </row>
    <row r="1348" spans="1:9" x14ac:dyDescent="0.25">
      <c r="A1348" t="s">
        <v>487</v>
      </c>
      <c r="B1348" t="s">
        <v>57</v>
      </c>
      <c r="C1348">
        <v>10</v>
      </c>
      <c r="D1348">
        <v>10</v>
      </c>
      <c r="E1348" t="s">
        <v>58</v>
      </c>
      <c r="F1348" s="1">
        <v>70.967741935483872</v>
      </c>
      <c r="G1348" s="16">
        <v>42196</v>
      </c>
      <c r="H1348" t="s">
        <v>273</v>
      </c>
      <c r="I1348">
        <v>1942</v>
      </c>
    </row>
    <row r="1349" spans="1:9" x14ac:dyDescent="0.25">
      <c r="A1349" t="s">
        <v>487</v>
      </c>
      <c r="B1349" t="s">
        <v>57</v>
      </c>
      <c r="C1349">
        <v>14</v>
      </c>
      <c r="D1349">
        <v>10</v>
      </c>
      <c r="E1349" t="s">
        <v>58</v>
      </c>
      <c r="F1349" s="1">
        <v>58.064516129032263</v>
      </c>
      <c r="G1349" s="16">
        <v>42196</v>
      </c>
      <c r="H1349" t="s">
        <v>104</v>
      </c>
      <c r="I1349">
        <v>1651</v>
      </c>
    </row>
    <row r="1350" spans="1:9" x14ac:dyDescent="0.25">
      <c r="A1350" t="s">
        <v>487</v>
      </c>
      <c r="B1350" t="s">
        <v>57</v>
      </c>
      <c r="C1350">
        <v>15</v>
      </c>
      <c r="D1350">
        <v>10</v>
      </c>
      <c r="E1350" t="s">
        <v>58</v>
      </c>
      <c r="F1350" s="1">
        <v>54.838709677419359</v>
      </c>
      <c r="G1350" s="16">
        <v>42196</v>
      </c>
      <c r="H1350" t="s">
        <v>167</v>
      </c>
      <c r="I1350">
        <v>1412</v>
      </c>
    </row>
    <row r="1351" spans="1:9" x14ac:dyDescent="0.25">
      <c r="A1351" t="s">
        <v>487</v>
      </c>
      <c r="B1351" t="s">
        <v>57</v>
      </c>
      <c r="C1351">
        <v>15</v>
      </c>
      <c r="D1351">
        <v>10</v>
      </c>
      <c r="E1351" t="s">
        <v>58</v>
      </c>
      <c r="F1351" s="1">
        <v>54.838709677419359</v>
      </c>
      <c r="G1351" s="16">
        <v>42196</v>
      </c>
      <c r="H1351" t="s">
        <v>308</v>
      </c>
      <c r="I1351">
        <v>1773</v>
      </c>
    </row>
    <row r="1352" spans="1:9" x14ac:dyDescent="0.25">
      <c r="A1352" t="s">
        <v>487</v>
      </c>
      <c r="B1352" t="s">
        <v>57</v>
      </c>
      <c r="C1352">
        <v>18</v>
      </c>
      <c r="D1352">
        <v>10</v>
      </c>
      <c r="E1352" t="s">
        <v>58</v>
      </c>
      <c r="F1352" s="1">
        <v>45.161290322580648</v>
      </c>
      <c r="G1352" s="16">
        <v>42196</v>
      </c>
      <c r="H1352" t="s">
        <v>357</v>
      </c>
      <c r="I1352">
        <v>1781</v>
      </c>
    </row>
    <row r="1353" spans="1:9" x14ac:dyDescent="0.25">
      <c r="A1353" t="s">
        <v>487</v>
      </c>
      <c r="B1353" t="s">
        <v>57</v>
      </c>
      <c r="C1353">
        <v>20</v>
      </c>
      <c r="D1353">
        <v>10</v>
      </c>
      <c r="E1353" t="s">
        <v>58</v>
      </c>
      <c r="F1353" s="1">
        <v>38.70967741935484</v>
      </c>
      <c r="G1353" s="16">
        <v>42196</v>
      </c>
      <c r="H1353" t="s">
        <v>89</v>
      </c>
      <c r="I1353">
        <v>1938</v>
      </c>
    </row>
    <row r="1354" spans="1:9" x14ac:dyDescent="0.25">
      <c r="A1354" t="s">
        <v>487</v>
      </c>
      <c r="B1354" t="s">
        <v>57</v>
      </c>
      <c r="C1354">
        <v>20</v>
      </c>
      <c r="D1354">
        <v>10</v>
      </c>
      <c r="E1354" t="s">
        <v>58</v>
      </c>
      <c r="F1354" s="1">
        <v>38.70967741935484</v>
      </c>
      <c r="G1354" s="16">
        <v>42196</v>
      </c>
      <c r="H1354" t="s">
        <v>103</v>
      </c>
      <c r="I1354">
        <v>2025</v>
      </c>
    </row>
    <row r="1355" spans="1:9" x14ac:dyDescent="0.25">
      <c r="A1355" t="s">
        <v>487</v>
      </c>
      <c r="B1355" t="s">
        <v>57</v>
      </c>
      <c r="C1355">
        <v>20</v>
      </c>
      <c r="D1355">
        <v>10</v>
      </c>
      <c r="E1355" t="s">
        <v>58</v>
      </c>
      <c r="F1355" s="1">
        <v>38.70967741935484</v>
      </c>
      <c r="G1355" s="16">
        <v>42196</v>
      </c>
      <c r="H1355" t="s">
        <v>394</v>
      </c>
      <c r="I1355">
        <v>2102</v>
      </c>
    </row>
    <row r="1356" spans="1:9" x14ac:dyDescent="0.25">
      <c r="A1356" t="s">
        <v>487</v>
      </c>
      <c r="B1356" t="s">
        <v>57</v>
      </c>
      <c r="C1356">
        <v>23</v>
      </c>
      <c r="D1356">
        <v>10</v>
      </c>
      <c r="E1356" t="s">
        <v>58</v>
      </c>
      <c r="F1356" s="1">
        <v>29.032258064516128</v>
      </c>
      <c r="G1356" s="16">
        <v>42196</v>
      </c>
      <c r="H1356" t="s">
        <v>168</v>
      </c>
      <c r="I1356">
        <v>1815</v>
      </c>
    </row>
    <row r="1357" spans="1:9" x14ac:dyDescent="0.25">
      <c r="A1357" t="s">
        <v>487</v>
      </c>
      <c r="B1357" t="s">
        <v>57</v>
      </c>
      <c r="C1357">
        <v>23</v>
      </c>
      <c r="D1357">
        <v>10</v>
      </c>
      <c r="E1357" t="s">
        <v>58</v>
      </c>
      <c r="F1357" s="1">
        <v>29.032258064516128</v>
      </c>
      <c r="G1357" s="16">
        <v>42196</v>
      </c>
      <c r="H1357" t="s">
        <v>354</v>
      </c>
      <c r="I1357">
        <v>1910</v>
      </c>
    </row>
    <row r="1358" spans="1:9" x14ac:dyDescent="0.25">
      <c r="A1358" t="s">
        <v>487</v>
      </c>
      <c r="B1358" t="s">
        <v>57</v>
      </c>
      <c r="C1358">
        <v>23</v>
      </c>
      <c r="D1358">
        <v>10</v>
      </c>
      <c r="E1358" t="s">
        <v>58</v>
      </c>
      <c r="F1358" s="1">
        <v>29.032258064516128</v>
      </c>
      <c r="G1358" s="16">
        <v>42196</v>
      </c>
      <c r="H1358" t="s">
        <v>125</v>
      </c>
      <c r="I1358">
        <v>2030</v>
      </c>
    </row>
    <row r="1359" spans="1:9" x14ac:dyDescent="0.25">
      <c r="A1359" t="s">
        <v>487</v>
      </c>
      <c r="B1359" t="s">
        <v>57</v>
      </c>
      <c r="C1359">
        <v>28</v>
      </c>
      <c r="D1359">
        <v>10</v>
      </c>
      <c r="E1359" t="s">
        <v>58</v>
      </c>
      <c r="F1359" s="1">
        <v>12.903225806451616</v>
      </c>
      <c r="G1359" s="16">
        <v>42196</v>
      </c>
      <c r="H1359" t="s">
        <v>358</v>
      </c>
      <c r="I1359">
        <v>1949</v>
      </c>
    </row>
    <row r="1360" spans="1:9" x14ac:dyDescent="0.25">
      <c r="A1360" t="s">
        <v>487</v>
      </c>
      <c r="B1360" t="s">
        <v>57</v>
      </c>
      <c r="C1360">
        <v>30</v>
      </c>
      <c r="D1360">
        <v>10</v>
      </c>
      <c r="E1360" t="s">
        <v>58</v>
      </c>
      <c r="F1360" s="1">
        <v>6.4516129032258078</v>
      </c>
      <c r="G1360" s="16">
        <v>42196</v>
      </c>
      <c r="H1360" t="s">
        <v>210</v>
      </c>
      <c r="I1360">
        <v>1677</v>
      </c>
    </row>
    <row r="1361" spans="1:9" x14ac:dyDescent="0.25">
      <c r="A1361" t="s">
        <v>487</v>
      </c>
      <c r="B1361" t="s">
        <v>60</v>
      </c>
      <c r="C1361">
        <v>1</v>
      </c>
      <c r="D1361">
        <v>11</v>
      </c>
      <c r="E1361" t="s">
        <v>61</v>
      </c>
      <c r="G1361" s="16">
        <v>42196</v>
      </c>
      <c r="H1361" t="s">
        <v>44</v>
      </c>
      <c r="I1361">
        <v>0</v>
      </c>
    </row>
    <row r="1362" spans="1:9" x14ac:dyDescent="0.25">
      <c r="A1362" t="s">
        <v>487</v>
      </c>
      <c r="B1362" t="s">
        <v>60</v>
      </c>
      <c r="C1362">
        <v>2</v>
      </c>
      <c r="D1362">
        <v>11</v>
      </c>
      <c r="E1362" t="s">
        <v>61</v>
      </c>
      <c r="F1362" s="1">
        <v>96.296296296296291</v>
      </c>
      <c r="G1362" s="16">
        <v>42196</v>
      </c>
      <c r="H1362" t="s">
        <v>498</v>
      </c>
      <c r="I1362">
        <v>2122</v>
      </c>
    </row>
    <row r="1363" spans="1:9" x14ac:dyDescent="0.25">
      <c r="A1363" t="s">
        <v>487</v>
      </c>
      <c r="B1363" t="s">
        <v>60</v>
      </c>
      <c r="C1363">
        <v>3</v>
      </c>
      <c r="D1363">
        <v>11</v>
      </c>
      <c r="E1363" t="s">
        <v>61</v>
      </c>
      <c r="F1363" s="1">
        <v>92.592592592592595</v>
      </c>
      <c r="G1363" s="16">
        <v>42196</v>
      </c>
      <c r="H1363" t="s">
        <v>328</v>
      </c>
      <c r="I1363">
        <v>2043</v>
      </c>
    </row>
    <row r="1364" spans="1:9" x14ac:dyDescent="0.25">
      <c r="A1364" t="s">
        <v>487</v>
      </c>
      <c r="B1364" t="s">
        <v>60</v>
      </c>
      <c r="C1364">
        <v>4</v>
      </c>
      <c r="D1364">
        <v>11</v>
      </c>
      <c r="E1364" t="s">
        <v>61</v>
      </c>
      <c r="F1364" s="1">
        <v>88.888888888888886</v>
      </c>
      <c r="G1364" s="16">
        <v>42196</v>
      </c>
      <c r="H1364" t="s">
        <v>127</v>
      </c>
      <c r="I1364">
        <v>1734</v>
      </c>
    </row>
    <row r="1365" spans="1:9" x14ac:dyDescent="0.25">
      <c r="A1365" t="s">
        <v>487</v>
      </c>
      <c r="B1365" t="s">
        <v>60</v>
      </c>
      <c r="C1365">
        <v>4</v>
      </c>
      <c r="D1365">
        <v>11</v>
      </c>
      <c r="E1365" t="s">
        <v>61</v>
      </c>
      <c r="F1365" s="1">
        <v>88.888888888888886</v>
      </c>
      <c r="G1365" s="16">
        <v>42196</v>
      </c>
      <c r="H1365" t="s">
        <v>131</v>
      </c>
      <c r="I1365">
        <v>2075</v>
      </c>
    </row>
    <row r="1366" spans="1:9" x14ac:dyDescent="0.25">
      <c r="A1366" t="s">
        <v>487</v>
      </c>
      <c r="B1366" t="s">
        <v>60</v>
      </c>
      <c r="C1366">
        <v>6</v>
      </c>
      <c r="D1366">
        <v>11</v>
      </c>
      <c r="E1366" t="s">
        <v>61</v>
      </c>
      <c r="F1366" s="1">
        <v>81.481481481481481</v>
      </c>
      <c r="G1366" s="16">
        <v>42196</v>
      </c>
      <c r="H1366" t="s">
        <v>125</v>
      </c>
      <c r="I1366">
        <v>2030</v>
      </c>
    </row>
    <row r="1367" spans="1:9" x14ac:dyDescent="0.25">
      <c r="A1367" t="s">
        <v>487</v>
      </c>
      <c r="B1367" t="s">
        <v>60</v>
      </c>
      <c r="C1367">
        <v>7</v>
      </c>
      <c r="D1367">
        <v>11</v>
      </c>
      <c r="E1367" t="s">
        <v>61</v>
      </c>
      <c r="F1367" s="1">
        <v>77.777777777777771</v>
      </c>
      <c r="G1367" s="16">
        <v>42196</v>
      </c>
      <c r="H1367" t="s">
        <v>250</v>
      </c>
      <c r="I1367">
        <v>1733</v>
      </c>
    </row>
    <row r="1368" spans="1:9" x14ac:dyDescent="0.25">
      <c r="A1368" t="s">
        <v>487</v>
      </c>
      <c r="B1368" t="s">
        <v>60</v>
      </c>
      <c r="C1368">
        <v>7</v>
      </c>
      <c r="D1368">
        <v>11</v>
      </c>
      <c r="E1368" t="s">
        <v>61</v>
      </c>
      <c r="F1368" s="1">
        <v>77.777777777777771</v>
      </c>
      <c r="G1368" s="16">
        <v>42196</v>
      </c>
      <c r="H1368" t="s">
        <v>251</v>
      </c>
      <c r="I1368">
        <v>1966</v>
      </c>
    </row>
    <row r="1369" spans="1:9" x14ac:dyDescent="0.25">
      <c r="A1369" t="s">
        <v>487</v>
      </c>
      <c r="B1369" t="s">
        <v>60</v>
      </c>
      <c r="C1369">
        <v>11</v>
      </c>
      <c r="D1369">
        <v>11</v>
      </c>
      <c r="E1369" t="s">
        <v>61</v>
      </c>
      <c r="F1369" s="1">
        <v>62.962962962962962</v>
      </c>
      <c r="G1369" s="16">
        <v>42196</v>
      </c>
      <c r="H1369" t="s">
        <v>241</v>
      </c>
      <c r="I1369">
        <v>1133</v>
      </c>
    </row>
    <row r="1370" spans="1:9" x14ac:dyDescent="0.25">
      <c r="A1370" t="s">
        <v>487</v>
      </c>
      <c r="B1370" t="s">
        <v>60</v>
      </c>
      <c r="C1370">
        <v>14</v>
      </c>
      <c r="D1370">
        <v>11</v>
      </c>
      <c r="E1370" t="s">
        <v>61</v>
      </c>
      <c r="F1370" s="1">
        <v>51.851851851851855</v>
      </c>
      <c r="G1370" s="16">
        <v>42196</v>
      </c>
      <c r="H1370" t="s">
        <v>184</v>
      </c>
      <c r="I1370">
        <v>1925</v>
      </c>
    </row>
    <row r="1371" spans="1:9" x14ac:dyDescent="0.25">
      <c r="A1371" t="s">
        <v>487</v>
      </c>
      <c r="B1371" t="s">
        <v>60</v>
      </c>
      <c r="C1371">
        <v>16</v>
      </c>
      <c r="D1371">
        <v>11</v>
      </c>
      <c r="E1371" t="s">
        <v>61</v>
      </c>
      <c r="F1371" s="1">
        <v>44.444444444444443</v>
      </c>
      <c r="G1371" s="16">
        <v>42196</v>
      </c>
      <c r="H1371" t="s">
        <v>389</v>
      </c>
      <c r="I1371">
        <v>1380</v>
      </c>
    </row>
    <row r="1372" spans="1:9" x14ac:dyDescent="0.25">
      <c r="A1372" t="s">
        <v>487</v>
      </c>
      <c r="B1372" t="s">
        <v>60</v>
      </c>
      <c r="C1372">
        <v>18</v>
      </c>
      <c r="D1372">
        <v>11</v>
      </c>
      <c r="E1372" t="s">
        <v>61</v>
      </c>
      <c r="F1372" s="1">
        <v>37.037037037037038</v>
      </c>
      <c r="G1372" s="16">
        <v>42196</v>
      </c>
      <c r="H1372" t="s">
        <v>217</v>
      </c>
      <c r="I1372">
        <v>2048</v>
      </c>
    </row>
    <row r="1373" spans="1:9" x14ac:dyDescent="0.25">
      <c r="A1373" t="s">
        <v>487</v>
      </c>
      <c r="B1373" t="s">
        <v>60</v>
      </c>
      <c r="C1373">
        <v>27</v>
      </c>
      <c r="D1373">
        <v>11</v>
      </c>
      <c r="E1373" t="s">
        <v>61</v>
      </c>
      <c r="F1373" s="1">
        <v>3.7037037037037095</v>
      </c>
      <c r="G1373" s="16">
        <v>42196</v>
      </c>
      <c r="H1373" t="s">
        <v>91</v>
      </c>
      <c r="I1373">
        <v>1940</v>
      </c>
    </row>
    <row r="1374" spans="1:9" x14ac:dyDescent="0.25">
      <c r="A1374" t="s">
        <v>487</v>
      </c>
      <c r="B1374" t="s">
        <v>64</v>
      </c>
      <c r="C1374">
        <v>1</v>
      </c>
      <c r="D1374">
        <v>12</v>
      </c>
      <c r="E1374" t="s">
        <v>65</v>
      </c>
      <c r="G1374" s="16">
        <v>42196</v>
      </c>
      <c r="H1374" t="s">
        <v>44</v>
      </c>
      <c r="I1374">
        <v>0</v>
      </c>
    </row>
    <row r="1375" spans="1:9" x14ac:dyDescent="0.25">
      <c r="A1375" t="s">
        <v>487</v>
      </c>
      <c r="B1375" t="s">
        <v>64</v>
      </c>
      <c r="C1375">
        <v>4</v>
      </c>
      <c r="D1375">
        <v>12</v>
      </c>
      <c r="E1375" t="s">
        <v>65</v>
      </c>
      <c r="F1375" s="1">
        <v>62.5</v>
      </c>
      <c r="G1375" s="16">
        <v>42196</v>
      </c>
      <c r="H1375" t="s">
        <v>185</v>
      </c>
      <c r="I1375">
        <v>1926</v>
      </c>
    </row>
    <row r="1376" spans="1:9" x14ac:dyDescent="0.25">
      <c r="A1376" t="s">
        <v>487</v>
      </c>
      <c r="B1376" t="s">
        <v>64</v>
      </c>
      <c r="C1376">
        <v>5</v>
      </c>
      <c r="D1376">
        <v>12</v>
      </c>
      <c r="E1376" t="s">
        <v>65</v>
      </c>
      <c r="F1376" s="1">
        <v>50</v>
      </c>
      <c r="G1376" s="16">
        <v>42196</v>
      </c>
      <c r="H1376" t="s">
        <v>186</v>
      </c>
      <c r="I1376">
        <v>2001</v>
      </c>
    </row>
    <row r="1377" spans="1:9" x14ac:dyDescent="0.25">
      <c r="A1377" t="s">
        <v>487</v>
      </c>
      <c r="B1377" t="s">
        <v>64</v>
      </c>
      <c r="C1377">
        <v>7</v>
      </c>
      <c r="D1377">
        <v>12</v>
      </c>
      <c r="E1377" t="s">
        <v>65</v>
      </c>
      <c r="F1377" s="1">
        <v>25</v>
      </c>
      <c r="G1377" s="16">
        <v>42196</v>
      </c>
      <c r="H1377" t="s">
        <v>335</v>
      </c>
      <c r="I1377">
        <v>846</v>
      </c>
    </row>
    <row r="1378" spans="1:9" x14ac:dyDescent="0.25">
      <c r="A1378" t="s">
        <v>487</v>
      </c>
      <c r="B1378" t="s">
        <v>66</v>
      </c>
      <c r="C1378">
        <v>1</v>
      </c>
      <c r="D1378">
        <v>13</v>
      </c>
      <c r="E1378" t="s">
        <v>67</v>
      </c>
      <c r="G1378" s="16">
        <v>42196</v>
      </c>
      <c r="H1378" t="s">
        <v>44</v>
      </c>
      <c r="I1378">
        <v>0</v>
      </c>
    </row>
    <row r="1379" spans="1:9" x14ac:dyDescent="0.25">
      <c r="A1379" t="s">
        <v>487</v>
      </c>
      <c r="B1379" t="s">
        <v>66</v>
      </c>
      <c r="C1379">
        <v>1</v>
      </c>
      <c r="D1379">
        <v>13</v>
      </c>
      <c r="E1379" t="s">
        <v>67</v>
      </c>
      <c r="F1379" s="1">
        <v>101</v>
      </c>
      <c r="G1379" s="16">
        <v>42196</v>
      </c>
      <c r="H1379" t="s">
        <v>282</v>
      </c>
      <c r="I1379">
        <v>1644</v>
      </c>
    </row>
    <row r="1380" spans="1:9" x14ac:dyDescent="0.25">
      <c r="A1380" t="s">
        <v>487</v>
      </c>
      <c r="B1380" t="s">
        <v>66</v>
      </c>
      <c r="C1380">
        <v>3</v>
      </c>
      <c r="D1380">
        <v>13</v>
      </c>
      <c r="E1380" t="s">
        <v>67</v>
      </c>
      <c r="F1380" s="1">
        <v>80</v>
      </c>
      <c r="G1380" s="16">
        <v>42196</v>
      </c>
      <c r="H1380" t="s">
        <v>198</v>
      </c>
      <c r="I1380">
        <v>979</v>
      </c>
    </row>
    <row r="1381" spans="1:9" x14ac:dyDescent="0.25">
      <c r="A1381" t="s">
        <v>487</v>
      </c>
      <c r="B1381" t="s">
        <v>66</v>
      </c>
      <c r="C1381">
        <v>4</v>
      </c>
      <c r="D1381">
        <v>13</v>
      </c>
      <c r="E1381" t="s">
        <v>67</v>
      </c>
      <c r="F1381" s="1">
        <v>70</v>
      </c>
      <c r="G1381" s="16">
        <v>42196</v>
      </c>
      <c r="H1381" t="s">
        <v>110</v>
      </c>
      <c r="I1381">
        <v>1417</v>
      </c>
    </row>
    <row r="1382" spans="1:9" x14ac:dyDescent="0.25">
      <c r="A1382" t="s">
        <v>487</v>
      </c>
      <c r="B1382" t="s">
        <v>66</v>
      </c>
      <c r="C1382">
        <v>6</v>
      </c>
      <c r="D1382">
        <v>13</v>
      </c>
      <c r="E1382" t="s">
        <v>67</v>
      </c>
      <c r="F1382" s="1">
        <v>50</v>
      </c>
      <c r="G1382" s="16">
        <v>42196</v>
      </c>
      <c r="H1382" t="s">
        <v>333</v>
      </c>
      <c r="I1382">
        <v>1494</v>
      </c>
    </row>
    <row r="1383" spans="1:9" x14ac:dyDescent="0.25">
      <c r="A1383" t="s">
        <v>487</v>
      </c>
      <c r="B1383" t="s">
        <v>66</v>
      </c>
      <c r="C1383">
        <v>7</v>
      </c>
      <c r="D1383">
        <v>13</v>
      </c>
      <c r="E1383" t="s">
        <v>67</v>
      </c>
      <c r="F1383" s="1">
        <v>40</v>
      </c>
      <c r="G1383" s="16">
        <v>42196</v>
      </c>
      <c r="H1383" t="s">
        <v>359</v>
      </c>
      <c r="I1383">
        <v>1991</v>
      </c>
    </row>
    <row r="1384" spans="1:9" x14ac:dyDescent="0.25">
      <c r="A1384" t="s">
        <v>487</v>
      </c>
      <c r="B1384" t="s">
        <v>66</v>
      </c>
      <c r="C1384">
        <v>9</v>
      </c>
      <c r="D1384">
        <v>13</v>
      </c>
      <c r="E1384" t="s">
        <v>67</v>
      </c>
      <c r="F1384" s="1">
        <v>20</v>
      </c>
      <c r="G1384" s="16">
        <v>42196</v>
      </c>
      <c r="H1384" t="s">
        <v>499</v>
      </c>
      <c r="I1384">
        <v>499</v>
      </c>
    </row>
    <row r="1385" spans="1:9" x14ac:dyDescent="0.25">
      <c r="A1385" t="s">
        <v>487</v>
      </c>
      <c r="B1385" t="s">
        <v>66</v>
      </c>
      <c r="C1385">
        <v>9</v>
      </c>
      <c r="D1385">
        <v>13</v>
      </c>
      <c r="E1385" t="s">
        <v>67</v>
      </c>
      <c r="F1385" s="1">
        <v>20</v>
      </c>
      <c r="G1385" s="16">
        <v>42196</v>
      </c>
      <c r="H1385" t="s">
        <v>334</v>
      </c>
      <c r="I1385">
        <v>2085</v>
      </c>
    </row>
    <row r="1386" spans="1:9" x14ac:dyDescent="0.25">
      <c r="A1386" t="s">
        <v>487</v>
      </c>
      <c r="B1386" t="s">
        <v>70</v>
      </c>
      <c r="C1386">
        <v>1</v>
      </c>
      <c r="D1386">
        <v>14</v>
      </c>
      <c r="E1386" t="s">
        <v>71</v>
      </c>
      <c r="G1386" s="16">
        <v>42196</v>
      </c>
      <c r="H1386" t="s">
        <v>44</v>
      </c>
      <c r="I1386">
        <v>0</v>
      </c>
    </row>
    <row r="1387" spans="1:9" x14ac:dyDescent="0.25">
      <c r="A1387" t="s">
        <v>487</v>
      </c>
      <c r="B1387" t="s">
        <v>70</v>
      </c>
      <c r="C1387">
        <v>1</v>
      </c>
      <c r="D1387">
        <v>14</v>
      </c>
      <c r="E1387" t="s">
        <v>71</v>
      </c>
      <c r="F1387" s="1">
        <v>100.5</v>
      </c>
      <c r="G1387" s="16">
        <v>42196</v>
      </c>
      <c r="H1387" t="s">
        <v>391</v>
      </c>
      <c r="I1387">
        <v>732</v>
      </c>
    </row>
    <row r="1388" spans="1:9" x14ac:dyDescent="0.25">
      <c r="A1388" t="s">
        <v>487</v>
      </c>
      <c r="B1388" t="s">
        <v>70</v>
      </c>
      <c r="C1388">
        <v>2</v>
      </c>
      <c r="D1388">
        <v>14</v>
      </c>
      <c r="E1388" t="s">
        <v>71</v>
      </c>
      <c r="F1388" s="1">
        <v>80</v>
      </c>
      <c r="G1388" s="16">
        <v>42196</v>
      </c>
      <c r="H1388" t="s">
        <v>280</v>
      </c>
      <c r="I1388">
        <v>1935</v>
      </c>
    </row>
    <row r="1389" spans="1:9" x14ac:dyDescent="0.25">
      <c r="A1389" t="s">
        <v>487</v>
      </c>
      <c r="B1389" t="s">
        <v>70</v>
      </c>
      <c r="C1389">
        <v>4</v>
      </c>
      <c r="D1389">
        <v>14</v>
      </c>
      <c r="E1389" t="s">
        <v>71</v>
      </c>
      <c r="F1389" s="1">
        <v>40</v>
      </c>
      <c r="G1389" s="16">
        <v>42196</v>
      </c>
      <c r="H1389" t="s">
        <v>415</v>
      </c>
      <c r="I1389">
        <v>1475</v>
      </c>
    </row>
    <row r="1390" spans="1:9" x14ac:dyDescent="0.25">
      <c r="A1390" t="s">
        <v>487</v>
      </c>
      <c r="B1390" t="s">
        <v>70</v>
      </c>
      <c r="C1390">
        <v>5</v>
      </c>
      <c r="D1390">
        <v>14</v>
      </c>
      <c r="E1390" t="s">
        <v>71</v>
      </c>
      <c r="F1390" s="1">
        <v>20</v>
      </c>
      <c r="G1390" s="16">
        <v>42196</v>
      </c>
      <c r="H1390" t="s">
        <v>278</v>
      </c>
      <c r="I1390">
        <v>1761</v>
      </c>
    </row>
    <row r="1391" spans="1:9" x14ac:dyDescent="0.25">
      <c r="A1391" t="s">
        <v>487</v>
      </c>
      <c r="B1391" t="s">
        <v>72</v>
      </c>
      <c r="C1391">
        <v>1</v>
      </c>
      <c r="D1391">
        <v>17</v>
      </c>
      <c r="E1391" t="s">
        <v>73</v>
      </c>
      <c r="G1391" s="16">
        <v>42196</v>
      </c>
      <c r="H1391" t="s">
        <v>44</v>
      </c>
      <c r="I1391">
        <v>0</v>
      </c>
    </row>
    <row r="1392" spans="1:9" x14ac:dyDescent="0.25">
      <c r="A1392" t="s">
        <v>487</v>
      </c>
      <c r="B1392" t="s">
        <v>72</v>
      </c>
      <c r="C1392">
        <v>2</v>
      </c>
      <c r="D1392">
        <v>17</v>
      </c>
      <c r="E1392" t="s">
        <v>73</v>
      </c>
      <c r="F1392" s="1">
        <v>80</v>
      </c>
      <c r="G1392" s="16">
        <v>42196</v>
      </c>
      <c r="H1392" t="s">
        <v>326</v>
      </c>
      <c r="I1392">
        <v>957</v>
      </c>
    </row>
    <row r="1393" spans="1:11" x14ac:dyDescent="0.25">
      <c r="A1393" t="s">
        <v>487</v>
      </c>
      <c r="B1393" t="s">
        <v>72</v>
      </c>
      <c r="C1393">
        <v>3</v>
      </c>
      <c r="D1393">
        <v>17</v>
      </c>
      <c r="E1393" t="s">
        <v>73</v>
      </c>
      <c r="F1393" s="1">
        <v>60</v>
      </c>
      <c r="G1393" s="16">
        <v>42196</v>
      </c>
      <c r="H1393" t="s">
        <v>146</v>
      </c>
      <c r="I1393">
        <v>2039</v>
      </c>
    </row>
    <row r="1394" spans="1:11" x14ac:dyDescent="0.25">
      <c r="A1394" t="s">
        <v>487</v>
      </c>
      <c r="B1394" t="s">
        <v>72</v>
      </c>
      <c r="C1394">
        <v>4</v>
      </c>
      <c r="D1394">
        <v>17</v>
      </c>
      <c r="E1394" t="s">
        <v>73</v>
      </c>
      <c r="F1394" s="1">
        <v>40</v>
      </c>
      <c r="G1394" s="16">
        <v>42196</v>
      </c>
      <c r="H1394" t="s">
        <v>316</v>
      </c>
      <c r="I1394">
        <v>1972</v>
      </c>
    </row>
    <row r="1395" spans="1:11" x14ac:dyDescent="0.25">
      <c r="A1395" t="s">
        <v>487</v>
      </c>
      <c r="B1395" t="s">
        <v>74</v>
      </c>
      <c r="C1395">
        <v>1</v>
      </c>
      <c r="D1395">
        <v>18</v>
      </c>
      <c r="E1395" t="s">
        <v>75</v>
      </c>
      <c r="G1395" s="16">
        <v>42196</v>
      </c>
      <c r="H1395" t="s">
        <v>44</v>
      </c>
      <c r="I1395">
        <v>0</v>
      </c>
    </row>
    <row r="1396" spans="1:11" x14ac:dyDescent="0.25">
      <c r="A1396" t="s">
        <v>487</v>
      </c>
      <c r="B1396" t="s">
        <v>74</v>
      </c>
      <c r="C1396">
        <v>3</v>
      </c>
      <c r="D1396">
        <v>18</v>
      </c>
      <c r="E1396" t="s">
        <v>75</v>
      </c>
      <c r="F1396" s="1">
        <v>33.333333333333329</v>
      </c>
      <c r="G1396" s="16">
        <v>42196</v>
      </c>
      <c r="H1396" t="s">
        <v>360</v>
      </c>
      <c r="I1396">
        <v>1992</v>
      </c>
    </row>
    <row r="1397" spans="1:11" x14ac:dyDescent="0.25">
      <c r="A1397" t="s">
        <v>487</v>
      </c>
      <c r="B1397" t="s">
        <v>76</v>
      </c>
      <c r="C1397">
        <v>1</v>
      </c>
      <c r="D1397">
        <v>22</v>
      </c>
      <c r="E1397" t="s">
        <v>77</v>
      </c>
      <c r="G1397" s="16">
        <v>42196</v>
      </c>
      <c r="H1397" t="s">
        <v>44</v>
      </c>
      <c r="I1397">
        <v>0</v>
      </c>
      <c r="K1397" t="s">
        <v>495</v>
      </c>
    </row>
    <row r="1398" spans="1:11" x14ac:dyDescent="0.25">
      <c r="A1398" t="s">
        <v>488</v>
      </c>
      <c r="B1398" t="s">
        <v>43</v>
      </c>
      <c r="C1398">
        <v>1</v>
      </c>
      <c r="D1398">
        <v>1</v>
      </c>
      <c r="E1398" t="s">
        <v>11</v>
      </c>
      <c r="G1398" s="16">
        <v>42196</v>
      </c>
      <c r="H1398" t="s">
        <v>44</v>
      </c>
      <c r="I1398">
        <v>0</v>
      </c>
    </row>
    <row r="1399" spans="1:11" x14ac:dyDescent="0.25">
      <c r="A1399" t="s">
        <v>488</v>
      </c>
      <c r="B1399" t="s">
        <v>43</v>
      </c>
      <c r="C1399">
        <v>1</v>
      </c>
      <c r="D1399">
        <v>1</v>
      </c>
      <c r="E1399" t="s">
        <v>11</v>
      </c>
      <c r="F1399" s="1">
        <v>101</v>
      </c>
      <c r="G1399" s="16">
        <v>42196</v>
      </c>
      <c r="H1399" t="s">
        <v>365</v>
      </c>
      <c r="I1399">
        <v>2003</v>
      </c>
    </row>
    <row r="1400" spans="1:11" x14ac:dyDescent="0.25">
      <c r="A1400" t="s">
        <v>488</v>
      </c>
      <c r="B1400" t="s">
        <v>43</v>
      </c>
      <c r="C1400">
        <v>2</v>
      </c>
      <c r="D1400">
        <v>1</v>
      </c>
      <c r="E1400" t="s">
        <v>11</v>
      </c>
      <c r="F1400" s="1">
        <v>90</v>
      </c>
      <c r="G1400" s="16">
        <v>42196</v>
      </c>
      <c r="H1400" t="s">
        <v>153</v>
      </c>
      <c r="I1400">
        <v>2047</v>
      </c>
    </row>
    <row r="1401" spans="1:11" x14ac:dyDescent="0.25">
      <c r="A1401" t="s">
        <v>488</v>
      </c>
      <c r="B1401" t="s">
        <v>43</v>
      </c>
      <c r="C1401">
        <v>3</v>
      </c>
      <c r="D1401">
        <v>1</v>
      </c>
      <c r="E1401" t="s">
        <v>11</v>
      </c>
      <c r="F1401" s="1">
        <v>80</v>
      </c>
      <c r="G1401" s="16">
        <v>42196</v>
      </c>
      <c r="H1401" t="s">
        <v>366</v>
      </c>
      <c r="I1401">
        <v>2107</v>
      </c>
    </row>
    <row r="1402" spans="1:11" x14ac:dyDescent="0.25">
      <c r="A1402" t="s">
        <v>488</v>
      </c>
      <c r="B1402" t="s">
        <v>43</v>
      </c>
      <c r="C1402">
        <v>4</v>
      </c>
      <c r="D1402">
        <v>1</v>
      </c>
      <c r="E1402" t="s">
        <v>11</v>
      </c>
      <c r="F1402" s="1">
        <v>70</v>
      </c>
      <c r="G1402" s="16">
        <v>42196</v>
      </c>
      <c r="H1402" t="s">
        <v>494</v>
      </c>
      <c r="I1402">
        <v>1630</v>
      </c>
    </row>
    <row r="1403" spans="1:11" x14ac:dyDescent="0.25">
      <c r="A1403" t="s">
        <v>488</v>
      </c>
      <c r="B1403" t="s">
        <v>43</v>
      </c>
      <c r="C1403">
        <v>9</v>
      </c>
      <c r="D1403">
        <v>1</v>
      </c>
      <c r="E1403" t="s">
        <v>11</v>
      </c>
      <c r="F1403" s="1">
        <v>20</v>
      </c>
      <c r="G1403" s="16">
        <v>42196</v>
      </c>
      <c r="H1403" t="s">
        <v>159</v>
      </c>
      <c r="I1403">
        <v>495</v>
      </c>
    </row>
    <row r="1404" spans="1:11" x14ac:dyDescent="0.25">
      <c r="A1404" t="s">
        <v>488</v>
      </c>
      <c r="B1404" t="s">
        <v>43</v>
      </c>
      <c r="C1404">
        <v>10</v>
      </c>
      <c r="D1404">
        <v>1</v>
      </c>
      <c r="E1404" t="s">
        <v>11</v>
      </c>
      <c r="F1404" s="1">
        <v>10</v>
      </c>
      <c r="G1404" s="16">
        <v>42196</v>
      </c>
      <c r="H1404" t="s">
        <v>393</v>
      </c>
      <c r="I1404">
        <v>1329</v>
      </c>
    </row>
    <row r="1405" spans="1:11" x14ac:dyDescent="0.25">
      <c r="A1405" t="s">
        <v>488</v>
      </c>
      <c r="B1405" t="s">
        <v>50</v>
      </c>
      <c r="C1405">
        <v>1</v>
      </c>
      <c r="D1405">
        <v>2</v>
      </c>
      <c r="E1405" t="s">
        <v>10</v>
      </c>
      <c r="G1405" s="16">
        <v>42196</v>
      </c>
      <c r="H1405" t="s">
        <v>44</v>
      </c>
      <c r="I1405">
        <v>0</v>
      </c>
    </row>
    <row r="1406" spans="1:11" x14ac:dyDescent="0.25">
      <c r="A1406" t="s">
        <v>488</v>
      </c>
      <c r="B1406" t="s">
        <v>50</v>
      </c>
      <c r="C1406">
        <v>1</v>
      </c>
      <c r="D1406">
        <v>2</v>
      </c>
      <c r="E1406" t="s">
        <v>10</v>
      </c>
      <c r="F1406" s="1">
        <v>100.1</v>
      </c>
      <c r="G1406" s="16">
        <v>42196</v>
      </c>
      <c r="H1406" t="s">
        <v>434</v>
      </c>
      <c r="I1406">
        <v>810</v>
      </c>
    </row>
    <row r="1407" spans="1:11" x14ac:dyDescent="0.25">
      <c r="A1407" t="s">
        <v>488</v>
      </c>
      <c r="B1407" t="s">
        <v>52</v>
      </c>
      <c r="C1407">
        <v>1</v>
      </c>
      <c r="D1407">
        <v>3</v>
      </c>
      <c r="E1407" t="s">
        <v>9</v>
      </c>
      <c r="G1407" s="16">
        <v>42196</v>
      </c>
      <c r="H1407" t="s">
        <v>44</v>
      </c>
      <c r="I1407">
        <v>0</v>
      </c>
    </row>
    <row r="1408" spans="1:11" x14ac:dyDescent="0.25">
      <c r="A1408" t="s">
        <v>488</v>
      </c>
      <c r="B1408" t="s">
        <v>55</v>
      </c>
      <c r="C1408">
        <v>1</v>
      </c>
      <c r="D1408">
        <v>6</v>
      </c>
      <c r="E1408" t="s">
        <v>56</v>
      </c>
      <c r="G1408" s="16">
        <v>42196</v>
      </c>
      <c r="H1408" t="s">
        <v>44</v>
      </c>
      <c r="I1408">
        <v>0</v>
      </c>
    </row>
    <row r="1409" spans="1:9" x14ac:dyDescent="0.25">
      <c r="A1409" t="s">
        <v>488</v>
      </c>
      <c r="B1409" t="s">
        <v>57</v>
      </c>
      <c r="C1409">
        <v>1</v>
      </c>
      <c r="D1409">
        <v>10</v>
      </c>
      <c r="E1409" t="s">
        <v>58</v>
      </c>
      <c r="G1409" s="16">
        <v>42196</v>
      </c>
      <c r="H1409" t="s">
        <v>44</v>
      </c>
      <c r="I1409">
        <v>0</v>
      </c>
    </row>
    <row r="1410" spans="1:9" x14ac:dyDescent="0.25">
      <c r="A1410" t="s">
        <v>488</v>
      </c>
      <c r="B1410" t="s">
        <v>57</v>
      </c>
      <c r="C1410">
        <v>3</v>
      </c>
      <c r="D1410">
        <v>10</v>
      </c>
      <c r="E1410" t="s">
        <v>58</v>
      </c>
      <c r="F1410" s="1">
        <v>66.666666666666657</v>
      </c>
      <c r="G1410" s="16">
        <v>42196</v>
      </c>
      <c r="H1410" t="s">
        <v>271</v>
      </c>
      <c r="I1410">
        <v>1819</v>
      </c>
    </row>
    <row r="1411" spans="1:9" x14ac:dyDescent="0.25">
      <c r="A1411" t="s">
        <v>488</v>
      </c>
      <c r="B1411" t="s">
        <v>60</v>
      </c>
      <c r="C1411">
        <v>1</v>
      </c>
      <c r="D1411">
        <v>11</v>
      </c>
      <c r="E1411" t="s">
        <v>61</v>
      </c>
      <c r="G1411" s="16">
        <v>42196</v>
      </c>
      <c r="H1411" t="s">
        <v>44</v>
      </c>
      <c r="I1411">
        <v>0</v>
      </c>
    </row>
    <row r="1412" spans="1:9" x14ac:dyDescent="0.25">
      <c r="A1412" t="s">
        <v>488</v>
      </c>
      <c r="B1412" t="s">
        <v>60</v>
      </c>
      <c r="C1412">
        <v>2</v>
      </c>
      <c r="D1412">
        <v>11</v>
      </c>
      <c r="E1412" t="s">
        <v>61</v>
      </c>
      <c r="F1412" s="1">
        <v>95</v>
      </c>
      <c r="G1412" s="16">
        <v>42196</v>
      </c>
      <c r="H1412" t="s">
        <v>241</v>
      </c>
      <c r="I1412">
        <v>1133</v>
      </c>
    </row>
    <row r="1413" spans="1:9" x14ac:dyDescent="0.25">
      <c r="A1413" t="s">
        <v>488</v>
      </c>
      <c r="B1413" t="s">
        <v>60</v>
      </c>
      <c r="C1413">
        <v>4</v>
      </c>
      <c r="D1413">
        <v>11</v>
      </c>
      <c r="E1413" t="s">
        <v>61</v>
      </c>
      <c r="F1413" s="1">
        <v>85</v>
      </c>
      <c r="G1413" s="16">
        <v>42196</v>
      </c>
      <c r="H1413" t="s">
        <v>422</v>
      </c>
      <c r="I1413">
        <v>2114</v>
      </c>
    </row>
    <row r="1414" spans="1:9" x14ac:dyDescent="0.25">
      <c r="A1414" t="s">
        <v>488</v>
      </c>
      <c r="B1414" t="s">
        <v>60</v>
      </c>
      <c r="C1414">
        <v>12</v>
      </c>
      <c r="D1414">
        <v>11</v>
      </c>
      <c r="E1414" t="s">
        <v>61</v>
      </c>
      <c r="F1414" s="1">
        <v>45</v>
      </c>
      <c r="G1414" s="16">
        <v>42196</v>
      </c>
      <c r="H1414" t="s">
        <v>374</v>
      </c>
      <c r="I1414">
        <v>2106</v>
      </c>
    </row>
    <row r="1415" spans="1:9" x14ac:dyDescent="0.25">
      <c r="A1415" t="s">
        <v>488</v>
      </c>
      <c r="B1415" t="s">
        <v>64</v>
      </c>
      <c r="C1415">
        <v>1</v>
      </c>
      <c r="D1415">
        <v>12</v>
      </c>
      <c r="E1415" t="s">
        <v>65</v>
      </c>
      <c r="G1415" s="16">
        <v>42196</v>
      </c>
      <c r="H1415" t="s">
        <v>44</v>
      </c>
      <c r="I1415">
        <v>0</v>
      </c>
    </row>
    <row r="1416" spans="1:9" x14ac:dyDescent="0.25">
      <c r="A1416" t="s">
        <v>488</v>
      </c>
      <c r="B1416" t="s">
        <v>66</v>
      </c>
      <c r="C1416">
        <v>1</v>
      </c>
      <c r="D1416">
        <v>13</v>
      </c>
      <c r="E1416" t="s">
        <v>67</v>
      </c>
      <c r="G1416" s="16">
        <v>42196</v>
      </c>
      <c r="H1416" t="s">
        <v>44</v>
      </c>
      <c r="I1416">
        <v>0</v>
      </c>
    </row>
    <row r="1417" spans="1:9" x14ac:dyDescent="0.25">
      <c r="A1417" t="s">
        <v>488</v>
      </c>
      <c r="B1417" t="s">
        <v>66</v>
      </c>
      <c r="C1417">
        <v>1</v>
      </c>
      <c r="D1417">
        <v>13</v>
      </c>
      <c r="E1417" t="s">
        <v>67</v>
      </c>
      <c r="F1417" s="1">
        <v>100.3</v>
      </c>
      <c r="G1417" s="16">
        <v>42196</v>
      </c>
      <c r="H1417" t="s">
        <v>224</v>
      </c>
      <c r="I1417">
        <v>1322</v>
      </c>
    </row>
    <row r="1418" spans="1:9" x14ac:dyDescent="0.25">
      <c r="A1418" t="s">
        <v>488</v>
      </c>
      <c r="B1418" t="s">
        <v>66</v>
      </c>
      <c r="C1418">
        <v>2</v>
      </c>
      <c r="D1418">
        <v>13</v>
      </c>
      <c r="E1418" t="s">
        <v>67</v>
      </c>
      <c r="F1418" s="1">
        <v>66.666666666666657</v>
      </c>
      <c r="G1418" s="16">
        <v>42196</v>
      </c>
      <c r="H1418" t="s">
        <v>500</v>
      </c>
      <c r="I1418">
        <v>1164</v>
      </c>
    </row>
    <row r="1419" spans="1:9" x14ac:dyDescent="0.25">
      <c r="A1419" t="s">
        <v>488</v>
      </c>
      <c r="B1419" t="s">
        <v>66</v>
      </c>
      <c r="C1419">
        <v>3</v>
      </c>
      <c r="D1419">
        <v>13</v>
      </c>
      <c r="E1419" t="s">
        <v>67</v>
      </c>
      <c r="F1419" s="1">
        <v>33.333333333333329</v>
      </c>
      <c r="G1419" s="16">
        <v>42196</v>
      </c>
      <c r="H1419" t="s">
        <v>359</v>
      </c>
      <c r="I1419">
        <v>1991</v>
      </c>
    </row>
    <row r="1420" spans="1:9" x14ac:dyDescent="0.25">
      <c r="A1420" t="s">
        <v>488</v>
      </c>
      <c r="B1420" t="s">
        <v>70</v>
      </c>
      <c r="C1420">
        <v>1</v>
      </c>
      <c r="D1420">
        <v>14</v>
      </c>
      <c r="E1420" t="s">
        <v>71</v>
      </c>
      <c r="G1420" s="16">
        <v>42196</v>
      </c>
      <c r="H1420" t="s">
        <v>44</v>
      </c>
      <c r="I1420">
        <v>0</v>
      </c>
    </row>
    <row r="1421" spans="1:9" x14ac:dyDescent="0.25">
      <c r="A1421" t="s">
        <v>488</v>
      </c>
      <c r="B1421" t="s">
        <v>72</v>
      </c>
      <c r="C1421">
        <v>1</v>
      </c>
      <c r="D1421">
        <v>17</v>
      </c>
      <c r="E1421" t="s">
        <v>73</v>
      </c>
      <c r="G1421" s="16">
        <v>42196</v>
      </c>
      <c r="H1421" t="s">
        <v>44</v>
      </c>
      <c r="I1421">
        <v>0</v>
      </c>
    </row>
    <row r="1422" spans="1:9" x14ac:dyDescent="0.25">
      <c r="A1422" t="s">
        <v>488</v>
      </c>
      <c r="B1422" t="s">
        <v>74</v>
      </c>
      <c r="C1422">
        <v>1</v>
      </c>
      <c r="D1422">
        <v>18</v>
      </c>
      <c r="E1422" t="s">
        <v>75</v>
      </c>
      <c r="G1422" s="16">
        <v>42196</v>
      </c>
      <c r="H1422" t="s">
        <v>44</v>
      </c>
      <c r="I1422">
        <v>0</v>
      </c>
    </row>
    <row r="1423" spans="1:9" x14ac:dyDescent="0.25">
      <c r="A1423" t="s">
        <v>488</v>
      </c>
      <c r="B1423" t="s">
        <v>74</v>
      </c>
      <c r="C1423">
        <v>1</v>
      </c>
      <c r="D1423">
        <v>18</v>
      </c>
      <c r="E1423" t="s">
        <v>75</v>
      </c>
      <c r="F1423" s="1">
        <v>100.2</v>
      </c>
      <c r="G1423" s="16">
        <v>42196</v>
      </c>
      <c r="H1423" t="s">
        <v>317</v>
      </c>
      <c r="I1423">
        <v>1820</v>
      </c>
    </row>
    <row r="1424" spans="1:9" x14ac:dyDescent="0.25">
      <c r="A1424" t="s">
        <v>488</v>
      </c>
      <c r="B1424" t="s">
        <v>74</v>
      </c>
      <c r="C1424">
        <v>2</v>
      </c>
      <c r="D1424">
        <v>18</v>
      </c>
      <c r="E1424" t="s">
        <v>75</v>
      </c>
      <c r="F1424" s="1">
        <v>50</v>
      </c>
      <c r="G1424" s="16">
        <v>42196</v>
      </c>
      <c r="H1424" t="s">
        <v>360</v>
      </c>
      <c r="I1424">
        <v>1992</v>
      </c>
    </row>
    <row r="1425" spans="1:11" x14ac:dyDescent="0.25">
      <c r="A1425" t="s">
        <v>488</v>
      </c>
      <c r="B1425" t="s">
        <v>76</v>
      </c>
      <c r="C1425">
        <v>1</v>
      </c>
      <c r="D1425">
        <v>22</v>
      </c>
      <c r="E1425" t="s">
        <v>77</v>
      </c>
      <c r="G1425" s="16">
        <v>42196</v>
      </c>
      <c r="H1425" t="s">
        <v>44</v>
      </c>
      <c r="I1425">
        <v>0</v>
      </c>
      <c r="K1425" t="s">
        <v>496</v>
      </c>
    </row>
    <row r="1426" spans="1:11" x14ac:dyDescent="0.25">
      <c r="A1426" t="s">
        <v>501</v>
      </c>
      <c r="B1426" t="s">
        <v>43</v>
      </c>
      <c r="C1426">
        <v>1</v>
      </c>
      <c r="D1426">
        <v>1</v>
      </c>
      <c r="E1426" t="s">
        <v>11</v>
      </c>
      <c r="G1426" s="16">
        <v>42203</v>
      </c>
      <c r="H1426" t="s">
        <v>44</v>
      </c>
      <c r="I1426">
        <v>0</v>
      </c>
    </row>
    <row r="1427" spans="1:11" x14ac:dyDescent="0.25">
      <c r="A1427" t="s">
        <v>501</v>
      </c>
      <c r="B1427" t="s">
        <v>43</v>
      </c>
      <c r="C1427">
        <v>1</v>
      </c>
      <c r="D1427">
        <v>1</v>
      </c>
      <c r="E1427" t="s">
        <v>11</v>
      </c>
      <c r="F1427" s="1">
        <v>100.7</v>
      </c>
      <c r="G1427" s="16">
        <v>42203</v>
      </c>
      <c r="H1427" t="s">
        <v>413</v>
      </c>
      <c r="I1427">
        <v>313</v>
      </c>
    </row>
    <row r="1428" spans="1:11" x14ac:dyDescent="0.25">
      <c r="A1428" t="s">
        <v>501</v>
      </c>
      <c r="B1428" t="s">
        <v>43</v>
      </c>
      <c r="C1428">
        <v>2</v>
      </c>
      <c r="D1428">
        <v>1</v>
      </c>
      <c r="E1428" t="s">
        <v>11</v>
      </c>
      <c r="F1428" s="1">
        <v>85.714285714285708</v>
      </c>
      <c r="G1428" s="16">
        <v>42203</v>
      </c>
      <c r="H1428" t="s">
        <v>150</v>
      </c>
      <c r="I1428">
        <v>248</v>
      </c>
    </row>
    <row r="1429" spans="1:11" x14ac:dyDescent="0.25">
      <c r="A1429" t="s">
        <v>501</v>
      </c>
      <c r="B1429" t="s">
        <v>43</v>
      </c>
      <c r="C1429">
        <v>3</v>
      </c>
      <c r="D1429">
        <v>1</v>
      </c>
      <c r="E1429" t="s">
        <v>11</v>
      </c>
      <c r="F1429" s="1">
        <v>71.428571428571431</v>
      </c>
      <c r="G1429" s="16">
        <v>42203</v>
      </c>
      <c r="H1429" t="s">
        <v>160</v>
      </c>
      <c r="I1429">
        <v>1565</v>
      </c>
    </row>
    <row r="1430" spans="1:11" x14ac:dyDescent="0.25">
      <c r="A1430" t="s">
        <v>501</v>
      </c>
      <c r="B1430" t="s">
        <v>43</v>
      </c>
      <c r="C1430">
        <v>4</v>
      </c>
      <c r="D1430">
        <v>1</v>
      </c>
      <c r="E1430" t="s">
        <v>11</v>
      </c>
      <c r="F1430" s="1">
        <v>57.142857142857139</v>
      </c>
      <c r="G1430" s="16">
        <v>42203</v>
      </c>
      <c r="H1430" t="s">
        <v>197</v>
      </c>
      <c r="I1430">
        <v>520</v>
      </c>
    </row>
    <row r="1431" spans="1:11" x14ac:dyDescent="0.25">
      <c r="A1431" t="s">
        <v>501</v>
      </c>
      <c r="B1431" t="s">
        <v>43</v>
      </c>
      <c r="C1431">
        <v>6</v>
      </c>
      <c r="D1431">
        <v>1</v>
      </c>
      <c r="E1431" t="s">
        <v>11</v>
      </c>
      <c r="F1431" s="1">
        <v>28.571428571428569</v>
      </c>
      <c r="G1431" s="16">
        <v>42203</v>
      </c>
      <c r="H1431" t="s">
        <v>300</v>
      </c>
      <c r="I1431">
        <v>1454</v>
      </c>
    </row>
    <row r="1432" spans="1:11" x14ac:dyDescent="0.25">
      <c r="A1432" t="s">
        <v>501</v>
      </c>
      <c r="B1432" t="s">
        <v>50</v>
      </c>
      <c r="C1432">
        <v>1</v>
      </c>
      <c r="D1432">
        <v>2</v>
      </c>
      <c r="E1432" t="s">
        <v>10</v>
      </c>
      <c r="G1432" s="16">
        <v>42203</v>
      </c>
      <c r="H1432" t="s">
        <v>44</v>
      </c>
      <c r="I1432">
        <v>0</v>
      </c>
    </row>
    <row r="1433" spans="1:11" x14ac:dyDescent="0.25">
      <c r="A1433" t="s">
        <v>501</v>
      </c>
      <c r="B1433" t="s">
        <v>50</v>
      </c>
      <c r="C1433">
        <v>1</v>
      </c>
      <c r="D1433">
        <v>2</v>
      </c>
      <c r="E1433" t="s">
        <v>10</v>
      </c>
      <c r="F1433" s="1">
        <v>100.1</v>
      </c>
      <c r="G1433" s="16">
        <v>42203</v>
      </c>
      <c r="H1433" t="s">
        <v>165</v>
      </c>
      <c r="I1433">
        <v>1534</v>
      </c>
    </row>
    <row r="1434" spans="1:11" x14ac:dyDescent="0.25">
      <c r="A1434" t="s">
        <v>501</v>
      </c>
      <c r="B1434" t="s">
        <v>52</v>
      </c>
      <c r="C1434">
        <v>1</v>
      </c>
      <c r="D1434">
        <v>3</v>
      </c>
      <c r="E1434" t="s">
        <v>9</v>
      </c>
      <c r="G1434" s="16">
        <v>42203</v>
      </c>
      <c r="H1434" t="s">
        <v>44</v>
      </c>
      <c r="I1434">
        <v>0</v>
      </c>
    </row>
    <row r="1435" spans="1:11" x14ac:dyDescent="0.25">
      <c r="A1435" t="s">
        <v>501</v>
      </c>
      <c r="B1435" t="s">
        <v>52</v>
      </c>
      <c r="C1435">
        <v>1</v>
      </c>
      <c r="D1435">
        <v>3</v>
      </c>
      <c r="E1435" t="s">
        <v>9</v>
      </c>
      <c r="F1435" s="1">
        <v>100.2</v>
      </c>
      <c r="G1435" s="16">
        <v>42203</v>
      </c>
      <c r="H1435" t="s">
        <v>304</v>
      </c>
      <c r="I1435">
        <v>597</v>
      </c>
    </row>
    <row r="1436" spans="1:11" x14ac:dyDescent="0.25">
      <c r="A1436" t="s">
        <v>501</v>
      </c>
      <c r="B1436" t="s">
        <v>52</v>
      </c>
      <c r="C1436">
        <v>2</v>
      </c>
      <c r="D1436">
        <v>3</v>
      </c>
      <c r="E1436" t="s">
        <v>9</v>
      </c>
      <c r="F1436" s="1">
        <v>50</v>
      </c>
      <c r="G1436" s="16">
        <v>42203</v>
      </c>
      <c r="H1436" t="s">
        <v>351</v>
      </c>
      <c r="I1436">
        <v>3</v>
      </c>
    </row>
    <row r="1437" spans="1:11" x14ac:dyDescent="0.25">
      <c r="A1437" t="s">
        <v>501</v>
      </c>
      <c r="B1437" t="s">
        <v>55</v>
      </c>
      <c r="C1437">
        <v>1</v>
      </c>
      <c r="D1437">
        <v>6</v>
      </c>
      <c r="E1437" t="s">
        <v>56</v>
      </c>
      <c r="G1437" s="16">
        <v>42203</v>
      </c>
      <c r="H1437" t="s">
        <v>44</v>
      </c>
      <c r="I1437">
        <v>0</v>
      </c>
    </row>
    <row r="1438" spans="1:11" x14ac:dyDescent="0.25">
      <c r="A1438" t="s">
        <v>501</v>
      </c>
      <c r="B1438" t="s">
        <v>55</v>
      </c>
      <c r="C1438">
        <v>1</v>
      </c>
      <c r="D1438">
        <v>6</v>
      </c>
      <c r="E1438" t="s">
        <v>56</v>
      </c>
      <c r="F1438" s="1">
        <v>100.4</v>
      </c>
      <c r="G1438" s="16">
        <v>42203</v>
      </c>
      <c r="H1438" t="s">
        <v>166</v>
      </c>
      <c r="I1438">
        <v>1867</v>
      </c>
    </row>
    <row r="1439" spans="1:11" x14ac:dyDescent="0.25">
      <c r="A1439" t="s">
        <v>501</v>
      </c>
      <c r="B1439" t="s">
        <v>55</v>
      </c>
      <c r="C1439">
        <v>3</v>
      </c>
      <c r="D1439">
        <v>6</v>
      </c>
      <c r="E1439" t="s">
        <v>56</v>
      </c>
      <c r="F1439" s="1">
        <v>50</v>
      </c>
      <c r="G1439" s="16">
        <v>42203</v>
      </c>
      <c r="H1439" t="s">
        <v>352</v>
      </c>
      <c r="I1439">
        <v>14</v>
      </c>
    </row>
    <row r="1440" spans="1:11" x14ac:dyDescent="0.25">
      <c r="A1440" t="s">
        <v>501</v>
      </c>
      <c r="B1440" t="s">
        <v>57</v>
      </c>
      <c r="C1440">
        <v>1</v>
      </c>
      <c r="D1440">
        <v>10</v>
      </c>
      <c r="E1440" t="s">
        <v>58</v>
      </c>
      <c r="G1440" s="16">
        <v>42203</v>
      </c>
      <c r="H1440" t="s">
        <v>44</v>
      </c>
      <c r="I1440">
        <v>0</v>
      </c>
    </row>
    <row r="1441" spans="1:9" x14ac:dyDescent="0.25">
      <c r="A1441" t="s">
        <v>501</v>
      </c>
      <c r="B1441" t="s">
        <v>57</v>
      </c>
      <c r="C1441">
        <v>1</v>
      </c>
      <c r="D1441">
        <v>10</v>
      </c>
      <c r="E1441" t="s">
        <v>58</v>
      </c>
      <c r="F1441" s="1">
        <v>101.5</v>
      </c>
      <c r="G1441" s="16">
        <v>42203</v>
      </c>
      <c r="H1441" t="s">
        <v>199</v>
      </c>
      <c r="I1441">
        <v>1647</v>
      </c>
    </row>
    <row r="1442" spans="1:9" x14ac:dyDescent="0.25">
      <c r="A1442" t="s">
        <v>501</v>
      </c>
      <c r="B1442" t="s">
        <v>57</v>
      </c>
      <c r="C1442">
        <v>2</v>
      </c>
      <c r="D1442">
        <v>10</v>
      </c>
      <c r="E1442" t="s">
        <v>58</v>
      </c>
      <c r="F1442" s="1">
        <v>93.333333333333329</v>
      </c>
      <c r="G1442" s="16">
        <v>42203</v>
      </c>
      <c r="H1442" t="s">
        <v>202</v>
      </c>
      <c r="I1442">
        <v>1984</v>
      </c>
    </row>
    <row r="1443" spans="1:9" x14ac:dyDescent="0.25">
      <c r="A1443" t="s">
        <v>501</v>
      </c>
      <c r="B1443" t="s">
        <v>57</v>
      </c>
      <c r="C1443">
        <v>3</v>
      </c>
      <c r="D1443">
        <v>10</v>
      </c>
      <c r="E1443" t="s">
        <v>58</v>
      </c>
      <c r="F1443" s="1">
        <v>86.666666666666671</v>
      </c>
      <c r="G1443" s="16">
        <v>42203</v>
      </c>
      <c r="H1443" t="s">
        <v>209</v>
      </c>
      <c r="I1443">
        <v>1434</v>
      </c>
    </row>
    <row r="1444" spans="1:9" x14ac:dyDescent="0.25">
      <c r="A1444" t="s">
        <v>501</v>
      </c>
      <c r="B1444" t="s">
        <v>57</v>
      </c>
      <c r="C1444">
        <v>6</v>
      </c>
      <c r="D1444">
        <v>10</v>
      </c>
      <c r="E1444" t="s">
        <v>58</v>
      </c>
      <c r="F1444" s="1">
        <v>66.666666666666657</v>
      </c>
      <c r="G1444" s="16">
        <v>42203</v>
      </c>
      <c r="H1444" t="s">
        <v>177</v>
      </c>
      <c r="I1444">
        <v>2021</v>
      </c>
    </row>
    <row r="1445" spans="1:9" x14ac:dyDescent="0.25">
      <c r="A1445" t="s">
        <v>501</v>
      </c>
      <c r="B1445" t="s">
        <v>57</v>
      </c>
      <c r="C1445">
        <v>6</v>
      </c>
      <c r="D1445">
        <v>10</v>
      </c>
      <c r="E1445" t="s">
        <v>58</v>
      </c>
      <c r="F1445" s="1">
        <v>66.666666666666657</v>
      </c>
      <c r="G1445" s="16">
        <v>42203</v>
      </c>
      <c r="H1445" t="s">
        <v>219</v>
      </c>
      <c r="I1445">
        <v>2032</v>
      </c>
    </row>
    <row r="1446" spans="1:9" x14ac:dyDescent="0.25">
      <c r="A1446" t="s">
        <v>501</v>
      </c>
      <c r="B1446" t="s">
        <v>57</v>
      </c>
      <c r="C1446">
        <v>8</v>
      </c>
      <c r="D1446">
        <v>10</v>
      </c>
      <c r="E1446" t="s">
        <v>58</v>
      </c>
      <c r="F1446" s="1">
        <v>53.333333333333329</v>
      </c>
      <c r="G1446" s="16">
        <v>42203</v>
      </c>
      <c r="H1446" t="s">
        <v>387</v>
      </c>
      <c r="I1446">
        <v>1981</v>
      </c>
    </row>
    <row r="1447" spans="1:9" x14ac:dyDescent="0.25">
      <c r="A1447" t="s">
        <v>501</v>
      </c>
      <c r="B1447" t="s">
        <v>57</v>
      </c>
      <c r="C1447">
        <v>9</v>
      </c>
      <c r="D1447">
        <v>10</v>
      </c>
      <c r="E1447" t="s">
        <v>58</v>
      </c>
      <c r="F1447" s="1">
        <v>46.666666666666664</v>
      </c>
      <c r="G1447" s="16">
        <v>42203</v>
      </c>
      <c r="H1447" t="s">
        <v>207</v>
      </c>
      <c r="I1447">
        <v>1114</v>
      </c>
    </row>
    <row r="1448" spans="1:9" x14ac:dyDescent="0.25">
      <c r="A1448" t="s">
        <v>501</v>
      </c>
      <c r="B1448" t="s">
        <v>57</v>
      </c>
      <c r="C1448">
        <v>11</v>
      </c>
      <c r="D1448">
        <v>10</v>
      </c>
      <c r="E1448" t="s">
        <v>58</v>
      </c>
      <c r="F1448" s="1">
        <v>33.333333333333329</v>
      </c>
      <c r="G1448" s="16">
        <v>42203</v>
      </c>
      <c r="H1448" t="s">
        <v>310</v>
      </c>
      <c r="I1448">
        <v>1955</v>
      </c>
    </row>
    <row r="1449" spans="1:9" x14ac:dyDescent="0.25">
      <c r="A1449" t="s">
        <v>501</v>
      </c>
      <c r="B1449" t="s">
        <v>57</v>
      </c>
      <c r="C1449">
        <v>13</v>
      </c>
      <c r="D1449">
        <v>10</v>
      </c>
      <c r="E1449" t="s">
        <v>58</v>
      </c>
      <c r="F1449" s="1">
        <v>20</v>
      </c>
      <c r="G1449" s="16">
        <v>42203</v>
      </c>
      <c r="H1449" t="s">
        <v>210</v>
      </c>
      <c r="I1449">
        <v>1677</v>
      </c>
    </row>
    <row r="1450" spans="1:9" x14ac:dyDescent="0.25">
      <c r="A1450" t="s">
        <v>501</v>
      </c>
      <c r="B1450" t="s">
        <v>60</v>
      </c>
      <c r="C1450">
        <v>1</v>
      </c>
      <c r="D1450">
        <v>11</v>
      </c>
      <c r="E1450" t="s">
        <v>61</v>
      </c>
      <c r="G1450" s="16">
        <v>42203</v>
      </c>
      <c r="H1450" t="s">
        <v>44</v>
      </c>
      <c r="I1450">
        <v>0</v>
      </c>
    </row>
    <row r="1451" spans="1:9" x14ac:dyDescent="0.25">
      <c r="A1451" t="s">
        <v>501</v>
      </c>
      <c r="B1451" t="s">
        <v>60</v>
      </c>
      <c r="C1451">
        <v>1</v>
      </c>
      <c r="D1451">
        <v>11</v>
      </c>
      <c r="E1451" t="s">
        <v>61</v>
      </c>
      <c r="F1451" s="1">
        <v>101.4</v>
      </c>
      <c r="G1451" s="16">
        <v>42203</v>
      </c>
      <c r="H1451" t="s">
        <v>216</v>
      </c>
      <c r="I1451">
        <v>2031</v>
      </c>
    </row>
    <row r="1452" spans="1:9" x14ac:dyDescent="0.25">
      <c r="A1452" t="s">
        <v>501</v>
      </c>
      <c r="B1452" t="s">
        <v>60</v>
      </c>
      <c r="C1452">
        <v>2</v>
      </c>
      <c r="D1452">
        <v>11</v>
      </c>
      <c r="E1452" t="s">
        <v>61</v>
      </c>
      <c r="F1452" s="1">
        <v>92.857142857142861</v>
      </c>
      <c r="G1452" s="16">
        <v>42203</v>
      </c>
      <c r="H1452" t="s">
        <v>241</v>
      </c>
      <c r="I1452">
        <v>1133</v>
      </c>
    </row>
    <row r="1453" spans="1:9" x14ac:dyDescent="0.25">
      <c r="A1453" t="s">
        <v>501</v>
      </c>
      <c r="B1453" t="s">
        <v>60</v>
      </c>
      <c r="C1453">
        <v>2</v>
      </c>
      <c r="D1453">
        <v>11</v>
      </c>
      <c r="E1453" t="s">
        <v>61</v>
      </c>
      <c r="F1453" s="1">
        <v>92.857142857142861</v>
      </c>
      <c r="G1453" s="16">
        <v>42203</v>
      </c>
      <c r="H1453" t="s">
        <v>212</v>
      </c>
      <c r="I1453">
        <v>1719</v>
      </c>
    </row>
    <row r="1454" spans="1:9" x14ac:dyDescent="0.25">
      <c r="A1454" t="s">
        <v>501</v>
      </c>
      <c r="B1454" t="s">
        <v>60</v>
      </c>
      <c r="C1454">
        <v>4</v>
      </c>
      <c r="D1454">
        <v>11</v>
      </c>
      <c r="E1454" t="s">
        <v>61</v>
      </c>
      <c r="F1454" s="1">
        <v>78.571428571428569</v>
      </c>
      <c r="G1454" s="16">
        <v>42203</v>
      </c>
      <c r="H1454" t="s">
        <v>311</v>
      </c>
      <c r="I1454">
        <v>1945</v>
      </c>
    </row>
    <row r="1455" spans="1:9" x14ac:dyDescent="0.25">
      <c r="A1455" t="s">
        <v>501</v>
      </c>
      <c r="B1455" t="s">
        <v>60</v>
      </c>
      <c r="C1455">
        <v>6</v>
      </c>
      <c r="D1455">
        <v>11</v>
      </c>
      <c r="E1455" t="s">
        <v>61</v>
      </c>
      <c r="F1455" s="1">
        <v>64.285714285714278</v>
      </c>
      <c r="G1455" s="16">
        <v>42203</v>
      </c>
      <c r="H1455" t="s">
        <v>313</v>
      </c>
      <c r="I1455">
        <v>1717</v>
      </c>
    </row>
    <row r="1456" spans="1:9" x14ac:dyDescent="0.25">
      <c r="A1456" t="s">
        <v>501</v>
      </c>
      <c r="B1456" t="s">
        <v>60</v>
      </c>
      <c r="C1456">
        <v>9</v>
      </c>
      <c r="D1456">
        <v>11</v>
      </c>
      <c r="E1456" t="s">
        <v>61</v>
      </c>
      <c r="F1456" s="1">
        <v>42.857142857142854</v>
      </c>
      <c r="G1456" s="16">
        <v>42203</v>
      </c>
      <c r="H1456" t="s">
        <v>314</v>
      </c>
      <c r="I1456">
        <v>1435</v>
      </c>
    </row>
    <row r="1457" spans="1:11" x14ac:dyDescent="0.25">
      <c r="A1457" t="s">
        <v>501</v>
      </c>
      <c r="B1457" t="s">
        <v>60</v>
      </c>
      <c r="C1457">
        <v>9</v>
      </c>
      <c r="D1457">
        <v>11</v>
      </c>
      <c r="E1457" t="s">
        <v>61</v>
      </c>
      <c r="F1457" s="1">
        <v>42.857142857142854</v>
      </c>
      <c r="G1457" s="16">
        <v>42203</v>
      </c>
      <c r="H1457" t="s">
        <v>213</v>
      </c>
      <c r="I1457">
        <v>1962</v>
      </c>
    </row>
    <row r="1458" spans="1:11" x14ac:dyDescent="0.25">
      <c r="A1458" t="s">
        <v>501</v>
      </c>
      <c r="B1458" t="s">
        <v>60</v>
      </c>
      <c r="C1458">
        <v>11</v>
      </c>
      <c r="D1458">
        <v>11</v>
      </c>
      <c r="E1458" t="s">
        <v>61</v>
      </c>
      <c r="F1458" s="1">
        <v>28.571428571428569</v>
      </c>
      <c r="G1458" s="16">
        <v>42203</v>
      </c>
      <c r="H1458" t="s">
        <v>443</v>
      </c>
      <c r="I1458">
        <v>2067</v>
      </c>
    </row>
    <row r="1459" spans="1:11" x14ac:dyDescent="0.25">
      <c r="A1459" t="s">
        <v>501</v>
      </c>
      <c r="B1459" t="s">
        <v>60</v>
      </c>
      <c r="C1459">
        <v>12</v>
      </c>
      <c r="D1459">
        <v>11</v>
      </c>
      <c r="E1459" t="s">
        <v>61</v>
      </c>
      <c r="F1459" s="1">
        <v>21.428571428571431</v>
      </c>
      <c r="G1459" s="16">
        <v>42203</v>
      </c>
      <c r="H1459" t="s">
        <v>502</v>
      </c>
      <c r="I1459">
        <v>2033</v>
      </c>
    </row>
    <row r="1460" spans="1:11" x14ac:dyDescent="0.25">
      <c r="A1460" t="s">
        <v>501</v>
      </c>
      <c r="B1460" t="s">
        <v>64</v>
      </c>
      <c r="C1460">
        <v>1</v>
      </c>
      <c r="D1460">
        <v>12</v>
      </c>
      <c r="E1460" t="s">
        <v>65</v>
      </c>
      <c r="G1460" s="16">
        <v>42203</v>
      </c>
      <c r="H1460" t="s">
        <v>44</v>
      </c>
      <c r="I1460">
        <v>0</v>
      </c>
    </row>
    <row r="1461" spans="1:11" x14ac:dyDescent="0.25">
      <c r="A1461" t="s">
        <v>501</v>
      </c>
      <c r="B1461" t="s">
        <v>66</v>
      </c>
      <c r="C1461">
        <v>1</v>
      </c>
      <c r="D1461">
        <v>13</v>
      </c>
      <c r="E1461" t="s">
        <v>67</v>
      </c>
      <c r="G1461" s="16">
        <v>42203</v>
      </c>
      <c r="H1461" t="s">
        <v>44</v>
      </c>
      <c r="I1461">
        <v>0</v>
      </c>
    </row>
    <row r="1462" spans="1:11" x14ac:dyDescent="0.25">
      <c r="A1462" t="s">
        <v>501</v>
      </c>
      <c r="B1462" t="s">
        <v>66</v>
      </c>
      <c r="C1462">
        <v>1</v>
      </c>
      <c r="D1462">
        <v>13</v>
      </c>
      <c r="E1462" t="s">
        <v>67</v>
      </c>
      <c r="F1462" s="1">
        <v>100.1</v>
      </c>
      <c r="G1462" s="16">
        <v>42203</v>
      </c>
      <c r="H1462" t="s">
        <v>283</v>
      </c>
      <c r="I1462">
        <v>429</v>
      </c>
    </row>
    <row r="1463" spans="1:11" x14ac:dyDescent="0.25">
      <c r="A1463" t="s">
        <v>501</v>
      </c>
      <c r="B1463" t="s">
        <v>70</v>
      </c>
      <c r="C1463">
        <v>1</v>
      </c>
      <c r="D1463">
        <v>14</v>
      </c>
      <c r="E1463" t="s">
        <v>71</v>
      </c>
      <c r="G1463" s="16">
        <v>42203</v>
      </c>
      <c r="H1463" t="s">
        <v>44</v>
      </c>
      <c r="I1463">
        <v>0</v>
      </c>
    </row>
    <row r="1464" spans="1:11" x14ac:dyDescent="0.25">
      <c r="A1464" t="s">
        <v>501</v>
      </c>
      <c r="B1464" t="s">
        <v>70</v>
      </c>
      <c r="C1464">
        <v>1</v>
      </c>
      <c r="D1464">
        <v>14</v>
      </c>
      <c r="E1464" t="s">
        <v>71</v>
      </c>
      <c r="F1464" s="1">
        <v>100.5</v>
      </c>
      <c r="G1464" s="16">
        <v>42203</v>
      </c>
      <c r="H1464" t="s">
        <v>228</v>
      </c>
      <c r="I1464">
        <v>1328</v>
      </c>
    </row>
    <row r="1465" spans="1:11" x14ac:dyDescent="0.25">
      <c r="A1465" t="s">
        <v>501</v>
      </c>
      <c r="B1465" t="s">
        <v>70</v>
      </c>
      <c r="C1465">
        <v>2</v>
      </c>
      <c r="D1465">
        <v>14</v>
      </c>
      <c r="E1465" t="s">
        <v>71</v>
      </c>
      <c r="F1465" s="1">
        <v>80</v>
      </c>
      <c r="G1465" s="16">
        <v>42203</v>
      </c>
      <c r="H1465" t="s">
        <v>226</v>
      </c>
      <c r="I1465">
        <v>1780</v>
      </c>
    </row>
    <row r="1466" spans="1:11" x14ac:dyDescent="0.25">
      <c r="A1466" t="s">
        <v>501</v>
      </c>
      <c r="B1466" t="s">
        <v>70</v>
      </c>
      <c r="C1466">
        <v>3</v>
      </c>
      <c r="D1466">
        <v>14</v>
      </c>
      <c r="E1466" t="s">
        <v>71</v>
      </c>
      <c r="F1466" s="1">
        <v>60</v>
      </c>
      <c r="G1466" s="16">
        <v>42203</v>
      </c>
      <c r="H1466" t="s">
        <v>227</v>
      </c>
      <c r="I1466">
        <v>1816</v>
      </c>
    </row>
    <row r="1467" spans="1:11" x14ac:dyDescent="0.25">
      <c r="A1467" t="s">
        <v>501</v>
      </c>
      <c r="B1467" t="s">
        <v>70</v>
      </c>
      <c r="C1467">
        <v>4</v>
      </c>
      <c r="D1467">
        <v>14</v>
      </c>
      <c r="E1467" t="s">
        <v>71</v>
      </c>
      <c r="F1467" s="1">
        <v>40</v>
      </c>
      <c r="G1467" s="16">
        <v>42203</v>
      </c>
      <c r="H1467" t="s">
        <v>415</v>
      </c>
      <c r="I1467">
        <v>1475</v>
      </c>
    </row>
    <row r="1468" spans="1:11" x14ac:dyDescent="0.25">
      <c r="A1468" t="s">
        <v>501</v>
      </c>
      <c r="B1468" t="s">
        <v>70</v>
      </c>
      <c r="C1468">
        <v>5</v>
      </c>
      <c r="D1468">
        <v>14</v>
      </c>
      <c r="E1468" t="s">
        <v>71</v>
      </c>
      <c r="F1468" s="1">
        <v>0</v>
      </c>
      <c r="G1468" s="16">
        <v>42203</v>
      </c>
      <c r="H1468" t="s">
        <v>503</v>
      </c>
      <c r="I1468">
        <v>1974</v>
      </c>
    </row>
    <row r="1469" spans="1:11" x14ac:dyDescent="0.25">
      <c r="A1469" t="s">
        <v>501</v>
      </c>
      <c r="B1469" t="s">
        <v>72</v>
      </c>
      <c r="C1469">
        <v>1</v>
      </c>
      <c r="D1469">
        <v>17</v>
      </c>
      <c r="E1469" t="s">
        <v>73</v>
      </c>
      <c r="G1469" s="16">
        <v>42203</v>
      </c>
      <c r="H1469" t="s">
        <v>44</v>
      </c>
      <c r="I1469">
        <v>0</v>
      </c>
    </row>
    <row r="1470" spans="1:11" x14ac:dyDescent="0.25">
      <c r="A1470" t="s">
        <v>501</v>
      </c>
      <c r="B1470" t="s">
        <v>74</v>
      </c>
      <c r="C1470">
        <v>1</v>
      </c>
      <c r="D1470">
        <v>18</v>
      </c>
      <c r="E1470" t="s">
        <v>75</v>
      </c>
      <c r="G1470" s="16">
        <v>42203</v>
      </c>
      <c r="H1470" t="s">
        <v>44</v>
      </c>
      <c r="I1470">
        <v>0</v>
      </c>
    </row>
    <row r="1471" spans="1:11" x14ac:dyDescent="0.25">
      <c r="A1471" t="s">
        <v>501</v>
      </c>
      <c r="B1471" t="s">
        <v>74</v>
      </c>
      <c r="C1471">
        <v>1</v>
      </c>
      <c r="D1471">
        <v>18</v>
      </c>
      <c r="E1471" t="s">
        <v>75</v>
      </c>
      <c r="F1471" s="1">
        <v>100.1</v>
      </c>
      <c r="G1471" s="16">
        <v>42203</v>
      </c>
      <c r="H1471" t="s">
        <v>232</v>
      </c>
      <c r="I1471">
        <v>1903</v>
      </c>
    </row>
    <row r="1472" spans="1:11" x14ac:dyDescent="0.25">
      <c r="A1472" t="s">
        <v>501</v>
      </c>
      <c r="B1472" t="s">
        <v>76</v>
      </c>
      <c r="C1472">
        <v>1</v>
      </c>
      <c r="D1472">
        <v>22</v>
      </c>
      <c r="E1472" t="s">
        <v>77</v>
      </c>
      <c r="G1472" s="16">
        <v>42203</v>
      </c>
      <c r="H1472" t="s">
        <v>44</v>
      </c>
      <c r="I1472">
        <v>0</v>
      </c>
      <c r="K1472" t="s">
        <v>506</v>
      </c>
    </row>
    <row r="1473" spans="1:9" x14ac:dyDescent="0.25">
      <c r="A1473" t="s">
        <v>504</v>
      </c>
      <c r="B1473" t="s">
        <v>43</v>
      </c>
      <c r="C1473">
        <v>1</v>
      </c>
      <c r="D1473">
        <v>1</v>
      </c>
      <c r="E1473" t="s">
        <v>11</v>
      </c>
      <c r="G1473" s="16">
        <v>42203</v>
      </c>
      <c r="H1473" t="s">
        <v>44</v>
      </c>
      <c r="I1473">
        <v>0</v>
      </c>
    </row>
    <row r="1474" spans="1:9" x14ac:dyDescent="0.25">
      <c r="A1474" t="s">
        <v>504</v>
      </c>
      <c r="B1474" t="s">
        <v>43</v>
      </c>
      <c r="C1474">
        <v>2</v>
      </c>
      <c r="D1474">
        <v>1</v>
      </c>
      <c r="E1474" t="s">
        <v>11</v>
      </c>
      <c r="F1474" s="1">
        <v>96.15384615384616</v>
      </c>
      <c r="G1474" s="16">
        <v>42203</v>
      </c>
      <c r="H1474" t="s">
        <v>257</v>
      </c>
      <c r="I1474">
        <v>1598</v>
      </c>
    </row>
    <row r="1475" spans="1:9" x14ac:dyDescent="0.25">
      <c r="A1475" t="s">
        <v>504</v>
      </c>
      <c r="B1475" t="s">
        <v>43</v>
      </c>
      <c r="C1475">
        <v>3</v>
      </c>
      <c r="D1475">
        <v>1</v>
      </c>
      <c r="E1475" t="s">
        <v>11</v>
      </c>
      <c r="F1475" s="1">
        <v>92.307692307692307</v>
      </c>
      <c r="G1475" s="16">
        <v>42203</v>
      </c>
      <c r="H1475" t="s">
        <v>258</v>
      </c>
      <c r="I1475">
        <v>465</v>
      </c>
    </row>
    <row r="1476" spans="1:9" x14ac:dyDescent="0.25">
      <c r="A1476" t="s">
        <v>504</v>
      </c>
      <c r="B1476" t="s">
        <v>43</v>
      </c>
      <c r="C1476">
        <v>4</v>
      </c>
      <c r="D1476">
        <v>1</v>
      </c>
      <c r="E1476" t="s">
        <v>11</v>
      </c>
      <c r="F1476" s="1">
        <v>88.461538461538467</v>
      </c>
      <c r="G1476" s="16">
        <v>42203</v>
      </c>
      <c r="H1476" t="s">
        <v>152</v>
      </c>
      <c r="I1476">
        <v>951</v>
      </c>
    </row>
    <row r="1477" spans="1:9" x14ac:dyDescent="0.25">
      <c r="A1477" t="s">
        <v>504</v>
      </c>
      <c r="B1477" t="s">
        <v>43</v>
      </c>
      <c r="C1477">
        <v>5</v>
      </c>
      <c r="D1477">
        <v>1</v>
      </c>
      <c r="E1477" t="s">
        <v>11</v>
      </c>
      <c r="F1477" s="1">
        <v>84.615384615384613</v>
      </c>
      <c r="G1477" s="16">
        <v>42203</v>
      </c>
      <c r="H1477" t="s">
        <v>483</v>
      </c>
      <c r="I1477">
        <v>2117</v>
      </c>
    </row>
    <row r="1478" spans="1:9" x14ac:dyDescent="0.25">
      <c r="A1478" t="s">
        <v>504</v>
      </c>
      <c r="B1478" t="s">
        <v>43</v>
      </c>
      <c r="C1478">
        <v>6</v>
      </c>
      <c r="D1478">
        <v>1</v>
      </c>
      <c r="E1478" t="s">
        <v>11</v>
      </c>
      <c r="F1478" s="1">
        <v>80.769230769230774</v>
      </c>
      <c r="G1478" s="16">
        <v>42203</v>
      </c>
      <c r="H1478" t="s">
        <v>384</v>
      </c>
      <c r="I1478">
        <v>1430</v>
      </c>
    </row>
    <row r="1479" spans="1:9" x14ac:dyDescent="0.25">
      <c r="A1479" t="s">
        <v>504</v>
      </c>
      <c r="B1479" t="s">
        <v>43</v>
      </c>
      <c r="C1479">
        <v>7</v>
      </c>
      <c r="D1479">
        <v>1</v>
      </c>
      <c r="E1479" t="s">
        <v>11</v>
      </c>
      <c r="F1479" s="1">
        <v>76.92307692307692</v>
      </c>
      <c r="G1479" s="16">
        <v>42203</v>
      </c>
      <c r="H1479" t="s">
        <v>195</v>
      </c>
      <c r="I1479">
        <v>1742</v>
      </c>
    </row>
    <row r="1480" spans="1:9" x14ac:dyDescent="0.25">
      <c r="A1480" t="s">
        <v>504</v>
      </c>
      <c r="B1480" t="s">
        <v>43</v>
      </c>
      <c r="C1480">
        <v>7</v>
      </c>
      <c r="D1480">
        <v>1</v>
      </c>
      <c r="E1480" t="s">
        <v>11</v>
      </c>
      <c r="F1480" s="1">
        <v>76.92307692307692</v>
      </c>
      <c r="G1480" s="16">
        <v>42203</v>
      </c>
      <c r="H1480" t="s">
        <v>268</v>
      </c>
      <c r="I1480">
        <v>1812</v>
      </c>
    </row>
    <row r="1481" spans="1:9" x14ac:dyDescent="0.25">
      <c r="A1481" t="s">
        <v>504</v>
      </c>
      <c r="B1481" t="s">
        <v>43</v>
      </c>
      <c r="C1481">
        <v>9</v>
      </c>
      <c r="D1481">
        <v>1</v>
      </c>
      <c r="E1481" t="s">
        <v>11</v>
      </c>
      <c r="F1481" s="1">
        <v>69.230769230769226</v>
      </c>
      <c r="G1481" s="16">
        <v>42203</v>
      </c>
      <c r="H1481" t="s">
        <v>294</v>
      </c>
      <c r="I1481">
        <v>1895</v>
      </c>
    </row>
    <row r="1482" spans="1:9" x14ac:dyDescent="0.25">
      <c r="A1482" t="s">
        <v>504</v>
      </c>
      <c r="B1482" t="s">
        <v>43</v>
      </c>
      <c r="C1482">
        <v>15</v>
      </c>
      <c r="D1482">
        <v>1</v>
      </c>
      <c r="E1482" t="s">
        <v>11</v>
      </c>
      <c r="F1482" s="1">
        <v>46.153846153846153</v>
      </c>
      <c r="G1482" s="16">
        <v>42203</v>
      </c>
      <c r="H1482" t="s">
        <v>158</v>
      </c>
      <c r="I1482">
        <v>1098</v>
      </c>
    </row>
    <row r="1483" spans="1:9" x14ac:dyDescent="0.25">
      <c r="A1483" t="s">
        <v>504</v>
      </c>
      <c r="B1483" t="s">
        <v>43</v>
      </c>
      <c r="C1483">
        <v>15</v>
      </c>
      <c r="D1483">
        <v>1</v>
      </c>
      <c r="E1483" t="s">
        <v>11</v>
      </c>
      <c r="F1483" s="1">
        <v>46.153846153846153</v>
      </c>
      <c r="G1483" s="16">
        <v>42203</v>
      </c>
      <c r="H1483" t="s">
        <v>194</v>
      </c>
      <c r="I1483">
        <v>1726</v>
      </c>
    </row>
    <row r="1484" spans="1:9" x14ac:dyDescent="0.25">
      <c r="A1484" t="s">
        <v>504</v>
      </c>
      <c r="B1484" t="s">
        <v>43</v>
      </c>
      <c r="C1484">
        <v>15</v>
      </c>
      <c r="D1484">
        <v>1</v>
      </c>
      <c r="E1484" t="s">
        <v>11</v>
      </c>
      <c r="F1484" s="1">
        <v>46.153846153846153</v>
      </c>
      <c r="G1484" s="16">
        <v>42203</v>
      </c>
      <c r="H1484" t="s">
        <v>154</v>
      </c>
      <c r="I1484">
        <v>2008</v>
      </c>
    </row>
    <row r="1485" spans="1:9" x14ac:dyDescent="0.25">
      <c r="A1485" t="s">
        <v>504</v>
      </c>
      <c r="B1485" t="s">
        <v>43</v>
      </c>
      <c r="C1485">
        <v>24</v>
      </c>
      <c r="D1485">
        <v>1</v>
      </c>
      <c r="E1485" t="s">
        <v>11</v>
      </c>
      <c r="F1485" s="1">
        <v>11.538461538461533</v>
      </c>
      <c r="G1485" s="16">
        <v>42203</v>
      </c>
      <c r="H1485" t="s">
        <v>155</v>
      </c>
      <c r="I1485">
        <v>1632</v>
      </c>
    </row>
    <row r="1486" spans="1:9" x14ac:dyDescent="0.25">
      <c r="A1486" t="s">
        <v>504</v>
      </c>
      <c r="B1486" t="s">
        <v>50</v>
      </c>
      <c r="C1486">
        <v>1</v>
      </c>
      <c r="D1486">
        <v>2</v>
      </c>
      <c r="E1486" t="s">
        <v>10</v>
      </c>
      <c r="G1486" s="16">
        <v>42203</v>
      </c>
      <c r="H1486" t="s">
        <v>44</v>
      </c>
      <c r="I1486">
        <v>0</v>
      </c>
    </row>
    <row r="1487" spans="1:9" x14ac:dyDescent="0.25">
      <c r="A1487" t="s">
        <v>504</v>
      </c>
      <c r="B1487" t="s">
        <v>50</v>
      </c>
      <c r="C1487">
        <v>1</v>
      </c>
      <c r="D1487">
        <v>2</v>
      </c>
      <c r="E1487" t="s">
        <v>10</v>
      </c>
      <c r="F1487" s="1">
        <v>100.5</v>
      </c>
      <c r="G1487" s="16">
        <v>42203</v>
      </c>
      <c r="H1487" t="s">
        <v>301</v>
      </c>
      <c r="I1487">
        <v>456</v>
      </c>
    </row>
    <row r="1488" spans="1:9" x14ac:dyDescent="0.25">
      <c r="A1488" t="s">
        <v>504</v>
      </c>
      <c r="B1488" t="s">
        <v>50</v>
      </c>
      <c r="C1488">
        <v>2</v>
      </c>
      <c r="D1488">
        <v>2</v>
      </c>
      <c r="E1488" t="s">
        <v>10</v>
      </c>
      <c r="F1488" s="1">
        <v>80</v>
      </c>
      <c r="G1488" s="16">
        <v>42203</v>
      </c>
      <c r="H1488" t="s">
        <v>261</v>
      </c>
      <c r="I1488">
        <v>747</v>
      </c>
    </row>
    <row r="1489" spans="1:9" x14ac:dyDescent="0.25">
      <c r="A1489" t="s">
        <v>504</v>
      </c>
      <c r="B1489" t="s">
        <v>50</v>
      </c>
      <c r="C1489">
        <v>3</v>
      </c>
      <c r="D1489">
        <v>2</v>
      </c>
      <c r="E1489" t="s">
        <v>10</v>
      </c>
      <c r="F1489" s="1">
        <v>60</v>
      </c>
      <c r="G1489" s="16">
        <v>42203</v>
      </c>
      <c r="H1489" t="s">
        <v>262</v>
      </c>
      <c r="I1489">
        <v>1411</v>
      </c>
    </row>
    <row r="1490" spans="1:9" x14ac:dyDescent="0.25">
      <c r="A1490" t="s">
        <v>504</v>
      </c>
      <c r="B1490" t="s">
        <v>50</v>
      </c>
      <c r="C1490">
        <v>5</v>
      </c>
      <c r="D1490">
        <v>2</v>
      </c>
      <c r="E1490" t="s">
        <v>10</v>
      </c>
      <c r="F1490" s="1">
        <v>20</v>
      </c>
      <c r="G1490" s="16">
        <v>42203</v>
      </c>
      <c r="H1490" t="s">
        <v>117</v>
      </c>
      <c r="I1490">
        <v>151</v>
      </c>
    </row>
    <row r="1491" spans="1:9" x14ac:dyDescent="0.25">
      <c r="A1491" t="s">
        <v>504</v>
      </c>
      <c r="B1491" t="s">
        <v>52</v>
      </c>
      <c r="C1491">
        <v>1</v>
      </c>
      <c r="D1491">
        <v>3</v>
      </c>
      <c r="E1491" t="s">
        <v>9</v>
      </c>
      <c r="G1491" s="16">
        <v>42203</v>
      </c>
      <c r="H1491" t="s">
        <v>44</v>
      </c>
      <c r="I1491">
        <v>0</v>
      </c>
    </row>
    <row r="1492" spans="1:9" x14ac:dyDescent="0.25">
      <c r="A1492" t="s">
        <v>504</v>
      </c>
      <c r="B1492" t="s">
        <v>52</v>
      </c>
      <c r="C1492">
        <v>1</v>
      </c>
      <c r="D1492">
        <v>3</v>
      </c>
      <c r="E1492" t="s">
        <v>9</v>
      </c>
      <c r="F1492" s="1">
        <v>100.3</v>
      </c>
      <c r="G1492" s="16">
        <v>42203</v>
      </c>
      <c r="H1492" t="s">
        <v>510</v>
      </c>
      <c r="I1492">
        <v>1533</v>
      </c>
    </row>
    <row r="1493" spans="1:9" x14ac:dyDescent="0.25">
      <c r="A1493" t="s">
        <v>504</v>
      </c>
      <c r="B1493" t="s">
        <v>52</v>
      </c>
      <c r="C1493">
        <v>2</v>
      </c>
      <c r="D1493">
        <v>3</v>
      </c>
      <c r="E1493" t="s">
        <v>9</v>
      </c>
      <c r="F1493" s="1">
        <v>66.666666666666657</v>
      </c>
      <c r="G1493" s="16">
        <v>42203</v>
      </c>
      <c r="H1493" t="s">
        <v>442</v>
      </c>
      <c r="I1493">
        <v>1157</v>
      </c>
    </row>
    <row r="1494" spans="1:9" x14ac:dyDescent="0.25">
      <c r="A1494" t="s">
        <v>504</v>
      </c>
      <c r="B1494" t="s">
        <v>55</v>
      </c>
      <c r="C1494">
        <v>1</v>
      </c>
      <c r="D1494">
        <v>6</v>
      </c>
      <c r="E1494" t="s">
        <v>56</v>
      </c>
      <c r="G1494" s="16">
        <v>42203</v>
      </c>
      <c r="H1494" t="s">
        <v>44</v>
      </c>
      <c r="I1494">
        <v>0</v>
      </c>
    </row>
    <row r="1495" spans="1:9" x14ac:dyDescent="0.25">
      <c r="A1495" t="s">
        <v>504</v>
      </c>
      <c r="B1495" t="s">
        <v>57</v>
      </c>
      <c r="C1495">
        <v>1</v>
      </c>
      <c r="D1495">
        <v>10</v>
      </c>
      <c r="E1495" t="s">
        <v>58</v>
      </c>
      <c r="G1495" s="16">
        <v>42203</v>
      </c>
      <c r="H1495" t="s">
        <v>44</v>
      </c>
      <c r="I1495">
        <v>0</v>
      </c>
    </row>
    <row r="1496" spans="1:9" x14ac:dyDescent="0.25">
      <c r="A1496" t="s">
        <v>504</v>
      </c>
      <c r="B1496" t="s">
        <v>57</v>
      </c>
      <c r="C1496">
        <v>1</v>
      </c>
      <c r="D1496">
        <v>10</v>
      </c>
      <c r="E1496" t="s">
        <v>58</v>
      </c>
      <c r="F1496" s="1">
        <v>102.4</v>
      </c>
      <c r="G1496" s="16">
        <v>42203</v>
      </c>
      <c r="H1496" t="s">
        <v>356</v>
      </c>
      <c r="I1496">
        <v>2054</v>
      </c>
    </row>
    <row r="1497" spans="1:9" x14ac:dyDescent="0.25">
      <c r="A1497" t="s">
        <v>504</v>
      </c>
      <c r="B1497" t="s">
        <v>57</v>
      </c>
      <c r="C1497">
        <v>2</v>
      </c>
      <c r="D1497">
        <v>10</v>
      </c>
      <c r="E1497" t="s">
        <v>58</v>
      </c>
      <c r="F1497" s="1">
        <v>95.833333333333329</v>
      </c>
      <c r="G1497" s="16">
        <v>42203</v>
      </c>
      <c r="H1497" t="s">
        <v>385</v>
      </c>
      <c r="I1497">
        <v>1883</v>
      </c>
    </row>
    <row r="1498" spans="1:9" x14ac:dyDescent="0.25">
      <c r="A1498" t="s">
        <v>504</v>
      </c>
      <c r="B1498" t="s">
        <v>57</v>
      </c>
      <c r="C1498">
        <v>3</v>
      </c>
      <c r="D1498">
        <v>10</v>
      </c>
      <c r="E1498" t="s">
        <v>58</v>
      </c>
      <c r="F1498" s="1">
        <v>91.666666666666671</v>
      </c>
      <c r="G1498" s="16">
        <v>42203</v>
      </c>
      <c r="H1498" t="s">
        <v>200</v>
      </c>
      <c r="I1498">
        <v>1756</v>
      </c>
    </row>
    <row r="1499" spans="1:9" x14ac:dyDescent="0.25">
      <c r="A1499" t="s">
        <v>504</v>
      </c>
      <c r="B1499" t="s">
        <v>57</v>
      </c>
      <c r="C1499">
        <v>4</v>
      </c>
      <c r="D1499">
        <v>10</v>
      </c>
      <c r="E1499" t="s">
        <v>58</v>
      </c>
      <c r="F1499" s="1">
        <v>87.5</v>
      </c>
      <c r="G1499" s="16">
        <v>42203</v>
      </c>
      <c r="H1499" t="s">
        <v>123</v>
      </c>
      <c r="I1499">
        <v>1885</v>
      </c>
    </row>
    <row r="1500" spans="1:9" x14ac:dyDescent="0.25">
      <c r="A1500" t="s">
        <v>504</v>
      </c>
      <c r="B1500" t="s">
        <v>57</v>
      </c>
      <c r="C1500">
        <v>6</v>
      </c>
      <c r="D1500">
        <v>10</v>
      </c>
      <c r="E1500" t="s">
        <v>58</v>
      </c>
      <c r="F1500" s="1">
        <v>79.166666666666657</v>
      </c>
      <c r="G1500" s="16">
        <v>42203</v>
      </c>
      <c r="H1500" t="s">
        <v>167</v>
      </c>
      <c r="I1500">
        <v>1412</v>
      </c>
    </row>
    <row r="1501" spans="1:9" x14ac:dyDescent="0.25">
      <c r="A1501" t="s">
        <v>504</v>
      </c>
      <c r="B1501" t="s">
        <v>57</v>
      </c>
      <c r="C1501">
        <v>6</v>
      </c>
      <c r="D1501">
        <v>10</v>
      </c>
      <c r="E1501" t="s">
        <v>58</v>
      </c>
      <c r="F1501" s="1">
        <v>79.166666666666657</v>
      </c>
      <c r="G1501" s="16">
        <v>42203</v>
      </c>
      <c r="H1501" t="s">
        <v>169</v>
      </c>
      <c r="I1501">
        <v>2055</v>
      </c>
    </row>
    <row r="1502" spans="1:9" x14ac:dyDescent="0.25">
      <c r="A1502" t="s">
        <v>504</v>
      </c>
      <c r="B1502" t="s">
        <v>57</v>
      </c>
      <c r="C1502">
        <v>9</v>
      </c>
      <c r="D1502">
        <v>10</v>
      </c>
      <c r="E1502" t="s">
        <v>58</v>
      </c>
      <c r="F1502" s="1">
        <v>66.666666666666657</v>
      </c>
      <c r="G1502" s="16">
        <v>42203</v>
      </c>
      <c r="H1502" t="s">
        <v>168</v>
      </c>
      <c r="I1502">
        <v>1815</v>
      </c>
    </row>
    <row r="1503" spans="1:9" x14ac:dyDescent="0.25">
      <c r="A1503" t="s">
        <v>504</v>
      </c>
      <c r="B1503" t="s">
        <v>57</v>
      </c>
      <c r="C1503">
        <v>11</v>
      </c>
      <c r="D1503">
        <v>10</v>
      </c>
      <c r="E1503" t="s">
        <v>58</v>
      </c>
      <c r="F1503" s="1">
        <v>58.333333333333329</v>
      </c>
      <c r="G1503" s="16">
        <v>42203</v>
      </c>
      <c r="H1503" t="s">
        <v>173</v>
      </c>
      <c r="I1503">
        <v>2007</v>
      </c>
    </row>
    <row r="1504" spans="1:9" x14ac:dyDescent="0.25">
      <c r="A1504" t="s">
        <v>504</v>
      </c>
      <c r="B1504" t="s">
        <v>57</v>
      </c>
      <c r="C1504">
        <v>13</v>
      </c>
      <c r="D1504">
        <v>10</v>
      </c>
      <c r="E1504" t="s">
        <v>58</v>
      </c>
      <c r="F1504" s="1">
        <v>50</v>
      </c>
      <c r="G1504" s="16">
        <v>42203</v>
      </c>
      <c r="H1504" t="s">
        <v>204</v>
      </c>
      <c r="I1504">
        <v>1757</v>
      </c>
    </row>
    <row r="1505" spans="1:9" x14ac:dyDescent="0.25">
      <c r="A1505" t="s">
        <v>504</v>
      </c>
      <c r="B1505" t="s">
        <v>57</v>
      </c>
      <c r="C1505">
        <v>14</v>
      </c>
      <c r="D1505">
        <v>10</v>
      </c>
      <c r="E1505" t="s">
        <v>58</v>
      </c>
      <c r="F1505" s="1">
        <v>45.833333333333329</v>
      </c>
      <c r="G1505" s="16">
        <v>42203</v>
      </c>
      <c r="H1505" t="s">
        <v>263</v>
      </c>
      <c r="I1505">
        <v>2080</v>
      </c>
    </row>
    <row r="1506" spans="1:9" x14ac:dyDescent="0.25">
      <c r="A1506" t="s">
        <v>504</v>
      </c>
      <c r="B1506" t="s">
        <v>57</v>
      </c>
      <c r="C1506">
        <v>16</v>
      </c>
      <c r="D1506">
        <v>10</v>
      </c>
      <c r="E1506" t="s">
        <v>58</v>
      </c>
      <c r="F1506" s="1">
        <v>37.499999999999993</v>
      </c>
      <c r="G1506" s="16">
        <v>42203</v>
      </c>
      <c r="H1506" t="s">
        <v>172</v>
      </c>
      <c r="I1506">
        <v>2073</v>
      </c>
    </row>
    <row r="1507" spans="1:9" x14ac:dyDescent="0.25">
      <c r="A1507" t="s">
        <v>504</v>
      </c>
      <c r="B1507" t="s">
        <v>57</v>
      </c>
      <c r="C1507">
        <v>17</v>
      </c>
      <c r="D1507">
        <v>10</v>
      </c>
      <c r="E1507" t="s">
        <v>58</v>
      </c>
      <c r="F1507" s="1">
        <v>33.333333333333329</v>
      </c>
      <c r="G1507" s="16">
        <v>42203</v>
      </c>
      <c r="H1507" t="s">
        <v>179</v>
      </c>
      <c r="I1507">
        <v>1710</v>
      </c>
    </row>
    <row r="1508" spans="1:9" x14ac:dyDescent="0.25">
      <c r="A1508" t="s">
        <v>504</v>
      </c>
      <c r="B1508" t="s">
        <v>57</v>
      </c>
      <c r="C1508">
        <v>21</v>
      </c>
      <c r="D1508">
        <v>10</v>
      </c>
      <c r="E1508" t="s">
        <v>58</v>
      </c>
      <c r="F1508" s="1">
        <v>16.666666666666657</v>
      </c>
      <c r="G1508" s="16">
        <v>42203</v>
      </c>
      <c r="H1508" t="s">
        <v>395</v>
      </c>
      <c r="I1508">
        <v>784</v>
      </c>
    </row>
    <row r="1509" spans="1:9" x14ac:dyDescent="0.25">
      <c r="A1509" t="s">
        <v>504</v>
      </c>
      <c r="B1509" t="s">
        <v>57</v>
      </c>
      <c r="C1509">
        <v>21</v>
      </c>
      <c r="D1509">
        <v>10</v>
      </c>
      <c r="E1509" t="s">
        <v>58</v>
      </c>
      <c r="F1509" s="1">
        <v>16.666666666666657</v>
      </c>
      <c r="G1509" s="16">
        <v>42203</v>
      </c>
      <c r="H1509" t="s">
        <v>203</v>
      </c>
      <c r="I1509">
        <v>2066</v>
      </c>
    </row>
    <row r="1510" spans="1:9" x14ac:dyDescent="0.25">
      <c r="A1510" t="s">
        <v>504</v>
      </c>
      <c r="B1510" t="s">
        <v>57</v>
      </c>
      <c r="C1510">
        <v>23</v>
      </c>
      <c r="D1510">
        <v>10</v>
      </c>
      <c r="E1510" t="s">
        <v>58</v>
      </c>
      <c r="F1510" s="1">
        <v>0</v>
      </c>
      <c r="G1510" s="16">
        <v>42203</v>
      </c>
      <c r="H1510" t="s">
        <v>176</v>
      </c>
      <c r="I1510">
        <v>1777</v>
      </c>
    </row>
    <row r="1511" spans="1:9" x14ac:dyDescent="0.25">
      <c r="A1511" t="s">
        <v>504</v>
      </c>
      <c r="B1511" t="s">
        <v>60</v>
      </c>
      <c r="C1511">
        <v>1</v>
      </c>
      <c r="D1511">
        <v>11</v>
      </c>
      <c r="E1511" t="s">
        <v>61</v>
      </c>
      <c r="G1511" s="16">
        <v>42203</v>
      </c>
      <c r="H1511" t="s">
        <v>44</v>
      </c>
      <c r="I1511">
        <v>0</v>
      </c>
    </row>
    <row r="1512" spans="1:9" x14ac:dyDescent="0.25">
      <c r="A1512" t="s">
        <v>504</v>
      </c>
      <c r="B1512" t="s">
        <v>60</v>
      </c>
      <c r="C1512">
        <v>1</v>
      </c>
      <c r="D1512">
        <v>11</v>
      </c>
      <c r="E1512" t="s">
        <v>61</v>
      </c>
      <c r="F1512" s="1">
        <v>101.3</v>
      </c>
      <c r="G1512" s="16">
        <v>42203</v>
      </c>
      <c r="H1512" t="s">
        <v>511</v>
      </c>
      <c r="I1512">
        <v>2126</v>
      </c>
    </row>
    <row r="1513" spans="1:9" x14ac:dyDescent="0.25">
      <c r="A1513" t="s">
        <v>504</v>
      </c>
      <c r="B1513" t="s">
        <v>60</v>
      </c>
      <c r="C1513">
        <v>2</v>
      </c>
      <c r="D1513">
        <v>11</v>
      </c>
      <c r="E1513" t="s">
        <v>61</v>
      </c>
      <c r="F1513" s="1">
        <v>92.307692307692307</v>
      </c>
      <c r="G1513" s="16">
        <v>42203</v>
      </c>
      <c r="H1513" t="s">
        <v>512</v>
      </c>
      <c r="I1513">
        <v>2000</v>
      </c>
    </row>
    <row r="1514" spans="1:9" x14ac:dyDescent="0.25">
      <c r="A1514" t="s">
        <v>504</v>
      </c>
      <c r="B1514" t="s">
        <v>60</v>
      </c>
      <c r="C1514">
        <v>4</v>
      </c>
      <c r="D1514">
        <v>11</v>
      </c>
      <c r="E1514" t="s">
        <v>61</v>
      </c>
      <c r="F1514" s="1">
        <v>76.92307692307692</v>
      </c>
      <c r="G1514" s="16">
        <v>42203</v>
      </c>
      <c r="H1514" t="s">
        <v>394</v>
      </c>
      <c r="I1514">
        <v>2102</v>
      </c>
    </row>
    <row r="1515" spans="1:9" x14ac:dyDescent="0.25">
      <c r="A1515" t="s">
        <v>504</v>
      </c>
      <c r="B1515" t="s">
        <v>60</v>
      </c>
      <c r="C1515">
        <v>11</v>
      </c>
      <c r="D1515">
        <v>11</v>
      </c>
      <c r="E1515" t="s">
        <v>61</v>
      </c>
      <c r="F1515" s="1">
        <v>23.07692307692308</v>
      </c>
      <c r="G1515" s="16">
        <v>42203</v>
      </c>
      <c r="H1515" t="s">
        <v>513</v>
      </c>
      <c r="I1515">
        <v>2052</v>
      </c>
    </row>
    <row r="1516" spans="1:9" x14ac:dyDescent="0.25">
      <c r="A1516" t="s">
        <v>504</v>
      </c>
      <c r="B1516" t="s">
        <v>64</v>
      </c>
      <c r="C1516">
        <v>1</v>
      </c>
      <c r="D1516">
        <v>12</v>
      </c>
      <c r="E1516" t="s">
        <v>65</v>
      </c>
      <c r="G1516" s="16">
        <v>42203</v>
      </c>
      <c r="H1516" t="s">
        <v>44</v>
      </c>
      <c r="I1516">
        <v>0</v>
      </c>
    </row>
    <row r="1517" spans="1:9" x14ac:dyDescent="0.25">
      <c r="A1517" t="s">
        <v>504</v>
      </c>
      <c r="B1517" t="s">
        <v>64</v>
      </c>
      <c r="C1517">
        <v>1</v>
      </c>
      <c r="D1517">
        <v>12</v>
      </c>
      <c r="E1517" t="s">
        <v>65</v>
      </c>
      <c r="F1517" s="1">
        <v>101</v>
      </c>
      <c r="G1517" s="16">
        <v>42203</v>
      </c>
      <c r="H1517" t="s">
        <v>514</v>
      </c>
      <c r="I1517">
        <v>1813</v>
      </c>
    </row>
    <row r="1518" spans="1:9" x14ac:dyDescent="0.25">
      <c r="A1518" t="s">
        <v>504</v>
      </c>
      <c r="B1518" t="s">
        <v>64</v>
      </c>
      <c r="C1518">
        <v>2</v>
      </c>
      <c r="D1518">
        <v>12</v>
      </c>
      <c r="E1518" t="s">
        <v>65</v>
      </c>
      <c r="F1518" s="1">
        <v>90</v>
      </c>
      <c r="G1518" s="16">
        <v>42203</v>
      </c>
      <c r="H1518" t="s">
        <v>223</v>
      </c>
      <c r="I1518">
        <v>2070</v>
      </c>
    </row>
    <row r="1519" spans="1:9" x14ac:dyDescent="0.25">
      <c r="A1519" t="s">
        <v>504</v>
      </c>
      <c r="B1519" t="s">
        <v>64</v>
      </c>
      <c r="C1519">
        <v>6</v>
      </c>
      <c r="D1519">
        <v>12</v>
      </c>
      <c r="E1519" t="s">
        <v>65</v>
      </c>
      <c r="F1519" s="1">
        <v>50</v>
      </c>
      <c r="G1519" s="16">
        <v>42203</v>
      </c>
      <c r="H1519" t="s">
        <v>243</v>
      </c>
      <c r="I1519">
        <v>2013</v>
      </c>
    </row>
    <row r="1520" spans="1:9" x14ac:dyDescent="0.25">
      <c r="A1520" t="s">
        <v>504</v>
      </c>
      <c r="B1520" t="s">
        <v>64</v>
      </c>
      <c r="C1520">
        <v>8</v>
      </c>
      <c r="D1520">
        <v>12</v>
      </c>
      <c r="E1520" t="s">
        <v>65</v>
      </c>
      <c r="F1520" s="1">
        <v>30</v>
      </c>
      <c r="G1520" s="16">
        <v>42203</v>
      </c>
      <c r="H1520" t="s">
        <v>398</v>
      </c>
      <c r="I1520">
        <v>2091</v>
      </c>
    </row>
    <row r="1521" spans="1:11" x14ac:dyDescent="0.25">
      <c r="A1521" t="s">
        <v>504</v>
      </c>
      <c r="B1521" t="s">
        <v>66</v>
      </c>
      <c r="C1521">
        <v>1</v>
      </c>
      <c r="D1521">
        <v>13</v>
      </c>
      <c r="E1521" t="s">
        <v>67</v>
      </c>
      <c r="G1521" s="16">
        <v>42203</v>
      </c>
      <c r="H1521" t="s">
        <v>44</v>
      </c>
      <c r="I1521">
        <v>0</v>
      </c>
    </row>
    <row r="1522" spans="1:11" x14ac:dyDescent="0.25">
      <c r="A1522" t="s">
        <v>504</v>
      </c>
      <c r="B1522" t="s">
        <v>66</v>
      </c>
      <c r="C1522">
        <v>1</v>
      </c>
      <c r="D1522">
        <v>13</v>
      </c>
      <c r="E1522" t="s">
        <v>67</v>
      </c>
      <c r="F1522" s="1">
        <v>100.3</v>
      </c>
      <c r="G1522" s="16">
        <v>42203</v>
      </c>
      <c r="H1522" t="s">
        <v>187</v>
      </c>
      <c r="I1522">
        <v>1862</v>
      </c>
    </row>
    <row r="1523" spans="1:11" x14ac:dyDescent="0.25">
      <c r="A1523" t="s">
        <v>504</v>
      </c>
      <c r="B1523" t="s">
        <v>66</v>
      </c>
      <c r="C1523">
        <v>2</v>
      </c>
      <c r="D1523">
        <v>13</v>
      </c>
      <c r="E1523" t="s">
        <v>67</v>
      </c>
      <c r="F1523" s="1">
        <v>66.666666666666657</v>
      </c>
      <c r="G1523" s="16">
        <v>42203</v>
      </c>
      <c r="H1523" t="s">
        <v>110</v>
      </c>
      <c r="I1523">
        <v>1417</v>
      </c>
    </row>
    <row r="1524" spans="1:11" x14ac:dyDescent="0.25">
      <c r="A1524" t="s">
        <v>504</v>
      </c>
      <c r="B1524" t="s">
        <v>70</v>
      </c>
      <c r="C1524">
        <v>1</v>
      </c>
      <c r="D1524">
        <v>14</v>
      </c>
      <c r="E1524" t="s">
        <v>71</v>
      </c>
      <c r="G1524" s="16">
        <v>42203</v>
      </c>
      <c r="H1524" t="s">
        <v>44</v>
      </c>
      <c r="I1524">
        <v>0</v>
      </c>
    </row>
    <row r="1525" spans="1:11" x14ac:dyDescent="0.25">
      <c r="A1525" t="s">
        <v>504</v>
      </c>
      <c r="B1525" t="s">
        <v>70</v>
      </c>
      <c r="C1525">
        <v>1</v>
      </c>
      <c r="D1525">
        <v>14</v>
      </c>
      <c r="E1525" t="s">
        <v>71</v>
      </c>
      <c r="F1525" s="1">
        <v>100.3</v>
      </c>
      <c r="G1525" s="16">
        <v>42203</v>
      </c>
      <c r="H1525" t="s">
        <v>188</v>
      </c>
      <c r="I1525">
        <v>1515</v>
      </c>
    </row>
    <row r="1526" spans="1:11" x14ac:dyDescent="0.25">
      <c r="A1526" t="s">
        <v>504</v>
      </c>
      <c r="B1526" t="s">
        <v>72</v>
      </c>
      <c r="C1526">
        <v>1</v>
      </c>
      <c r="D1526">
        <v>17</v>
      </c>
      <c r="E1526" t="s">
        <v>73</v>
      </c>
      <c r="G1526" s="16">
        <v>42203</v>
      </c>
      <c r="H1526" t="s">
        <v>44</v>
      </c>
      <c r="I1526">
        <v>0</v>
      </c>
    </row>
    <row r="1527" spans="1:11" x14ac:dyDescent="0.25">
      <c r="A1527" t="s">
        <v>504</v>
      </c>
      <c r="B1527" t="s">
        <v>72</v>
      </c>
      <c r="C1527">
        <v>1</v>
      </c>
      <c r="D1527">
        <v>17</v>
      </c>
      <c r="E1527" t="s">
        <v>73</v>
      </c>
      <c r="F1527" s="1">
        <v>100.1</v>
      </c>
      <c r="G1527" s="16">
        <v>42203</v>
      </c>
      <c r="H1527" t="s">
        <v>231</v>
      </c>
      <c r="I1527">
        <v>1952</v>
      </c>
    </row>
    <row r="1528" spans="1:11" x14ac:dyDescent="0.25">
      <c r="A1528" t="s">
        <v>504</v>
      </c>
      <c r="B1528" t="s">
        <v>74</v>
      </c>
      <c r="C1528">
        <v>1</v>
      </c>
      <c r="D1528">
        <v>18</v>
      </c>
      <c r="E1528" t="s">
        <v>75</v>
      </c>
      <c r="G1528" s="16">
        <v>42203</v>
      </c>
      <c r="H1528" t="s">
        <v>44</v>
      </c>
      <c r="I1528">
        <v>0</v>
      </c>
    </row>
    <row r="1529" spans="1:11" x14ac:dyDescent="0.25">
      <c r="A1529" t="s">
        <v>504</v>
      </c>
      <c r="B1529" t="s">
        <v>74</v>
      </c>
      <c r="C1529">
        <v>1</v>
      </c>
      <c r="D1529">
        <v>18</v>
      </c>
      <c r="E1529" t="s">
        <v>75</v>
      </c>
      <c r="F1529" s="1">
        <v>100.3</v>
      </c>
      <c r="G1529" s="16">
        <v>42203</v>
      </c>
      <c r="H1529" t="s">
        <v>428</v>
      </c>
      <c r="I1529">
        <v>2118</v>
      </c>
    </row>
    <row r="1530" spans="1:11" x14ac:dyDescent="0.25">
      <c r="A1530" t="s">
        <v>504</v>
      </c>
      <c r="B1530" t="s">
        <v>74</v>
      </c>
      <c r="C1530">
        <v>2</v>
      </c>
      <c r="D1530">
        <v>18</v>
      </c>
      <c r="E1530" t="s">
        <v>75</v>
      </c>
      <c r="F1530" s="1">
        <v>66.666666666666657</v>
      </c>
      <c r="G1530" s="16">
        <v>42203</v>
      </c>
      <c r="H1530" t="s">
        <v>515</v>
      </c>
      <c r="I1530">
        <v>2063</v>
      </c>
    </row>
    <row r="1531" spans="1:11" x14ac:dyDescent="0.25">
      <c r="A1531" t="s">
        <v>504</v>
      </c>
      <c r="B1531" t="s">
        <v>76</v>
      </c>
      <c r="C1531">
        <v>1</v>
      </c>
      <c r="D1531">
        <v>22</v>
      </c>
      <c r="E1531" t="s">
        <v>77</v>
      </c>
      <c r="G1531" s="16">
        <v>42203</v>
      </c>
      <c r="H1531" t="s">
        <v>44</v>
      </c>
      <c r="I1531">
        <v>0</v>
      </c>
      <c r="K1531" t="s">
        <v>521</v>
      </c>
    </row>
    <row r="1532" spans="1:11" x14ac:dyDescent="0.25">
      <c r="A1532" t="s">
        <v>505</v>
      </c>
      <c r="B1532" t="s">
        <v>43</v>
      </c>
      <c r="C1532">
        <v>1</v>
      </c>
      <c r="D1532">
        <v>1</v>
      </c>
      <c r="E1532" t="s">
        <v>11</v>
      </c>
      <c r="G1532" s="16">
        <v>42203</v>
      </c>
      <c r="H1532" t="s">
        <v>44</v>
      </c>
      <c r="I1532">
        <v>0</v>
      </c>
    </row>
    <row r="1533" spans="1:11" x14ac:dyDescent="0.25">
      <c r="A1533" t="s">
        <v>505</v>
      </c>
      <c r="B1533" t="s">
        <v>43</v>
      </c>
      <c r="C1533">
        <v>1</v>
      </c>
      <c r="D1533">
        <v>1</v>
      </c>
      <c r="E1533" t="s">
        <v>11</v>
      </c>
      <c r="F1533" s="1">
        <v>101.7</v>
      </c>
      <c r="G1533" s="16">
        <v>42203</v>
      </c>
      <c r="H1533" t="s">
        <v>47</v>
      </c>
      <c r="I1533">
        <v>1160</v>
      </c>
    </row>
    <row r="1534" spans="1:11" x14ac:dyDescent="0.25">
      <c r="A1534" t="s">
        <v>505</v>
      </c>
      <c r="B1534" t="s">
        <v>43</v>
      </c>
      <c r="C1534">
        <v>2</v>
      </c>
      <c r="D1534">
        <v>1</v>
      </c>
      <c r="E1534" t="s">
        <v>11</v>
      </c>
      <c r="F1534" s="1">
        <v>94.117647058823536</v>
      </c>
      <c r="G1534" s="16">
        <v>42203</v>
      </c>
      <c r="H1534" t="s">
        <v>194</v>
      </c>
      <c r="I1534">
        <v>1726</v>
      </c>
    </row>
    <row r="1535" spans="1:11" x14ac:dyDescent="0.25">
      <c r="A1535" t="s">
        <v>505</v>
      </c>
      <c r="B1535" t="s">
        <v>43</v>
      </c>
      <c r="C1535">
        <v>3</v>
      </c>
      <c r="D1535">
        <v>1</v>
      </c>
      <c r="E1535" t="s">
        <v>11</v>
      </c>
      <c r="F1535" s="1">
        <v>88.235294117647058</v>
      </c>
      <c r="G1535" s="16">
        <v>42203</v>
      </c>
      <c r="H1535" t="s">
        <v>257</v>
      </c>
      <c r="I1535">
        <v>1598</v>
      </c>
    </row>
    <row r="1536" spans="1:11" x14ac:dyDescent="0.25">
      <c r="A1536" t="s">
        <v>505</v>
      </c>
      <c r="B1536" t="s">
        <v>43</v>
      </c>
      <c r="C1536">
        <v>4</v>
      </c>
      <c r="D1536">
        <v>1</v>
      </c>
      <c r="E1536" t="s">
        <v>11</v>
      </c>
      <c r="F1536" s="1">
        <v>82.35294117647058</v>
      </c>
      <c r="G1536" s="16">
        <v>42203</v>
      </c>
      <c r="H1536" t="s">
        <v>195</v>
      </c>
      <c r="I1536">
        <v>1742</v>
      </c>
    </row>
    <row r="1537" spans="1:9" x14ac:dyDescent="0.25">
      <c r="A1537" t="s">
        <v>505</v>
      </c>
      <c r="B1537" t="s">
        <v>43</v>
      </c>
      <c r="C1537">
        <v>6</v>
      </c>
      <c r="D1537">
        <v>1</v>
      </c>
      <c r="E1537" t="s">
        <v>11</v>
      </c>
      <c r="F1537" s="1">
        <v>70.588235294117652</v>
      </c>
      <c r="G1537" s="16">
        <v>42203</v>
      </c>
      <c r="H1537" t="s">
        <v>532</v>
      </c>
      <c r="I1537">
        <v>2037</v>
      </c>
    </row>
    <row r="1538" spans="1:9" x14ac:dyDescent="0.25">
      <c r="A1538" t="s">
        <v>505</v>
      </c>
      <c r="B1538" t="s">
        <v>43</v>
      </c>
      <c r="C1538">
        <v>7</v>
      </c>
      <c r="D1538">
        <v>1</v>
      </c>
      <c r="E1538" t="s">
        <v>11</v>
      </c>
      <c r="F1538" s="1">
        <v>64.705882352941174</v>
      </c>
      <c r="G1538" s="16">
        <v>42203</v>
      </c>
      <c r="H1538" t="s">
        <v>258</v>
      </c>
      <c r="I1538">
        <v>465</v>
      </c>
    </row>
    <row r="1539" spans="1:9" x14ac:dyDescent="0.25">
      <c r="A1539" t="s">
        <v>505</v>
      </c>
      <c r="B1539" t="s">
        <v>43</v>
      </c>
      <c r="C1539">
        <v>7</v>
      </c>
      <c r="D1539">
        <v>1</v>
      </c>
      <c r="E1539" t="s">
        <v>11</v>
      </c>
      <c r="F1539" s="1">
        <v>64.705882352941174</v>
      </c>
      <c r="G1539" s="16">
        <v>42203</v>
      </c>
      <c r="H1539" t="s">
        <v>259</v>
      </c>
      <c r="I1539">
        <v>2024</v>
      </c>
    </row>
    <row r="1540" spans="1:9" x14ac:dyDescent="0.25">
      <c r="A1540" t="s">
        <v>505</v>
      </c>
      <c r="B1540" t="s">
        <v>43</v>
      </c>
      <c r="C1540">
        <v>13</v>
      </c>
      <c r="D1540">
        <v>1</v>
      </c>
      <c r="E1540" t="s">
        <v>11</v>
      </c>
      <c r="F1540" s="1">
        <v>29.411764705882348</v>
      </c>
      <c r="G1540" s="16">
        <v>42203</v>
      </c>
      <c r="H1540" t="s">
        <v>151</v>
      </c>
      <c r="I1540">
        <v>595</v>
      </c>
    </row>
    <row r="1541" spans="1:9" x14ac:dyDescent="0.25">
      <c r="A1541" t="s">
        <v>505</v>
      </c>
      <c r="B1541" t="s">
        <v>43</v>
      </c>
      <c r="C1541">
        <v>13</v>
      </c>
      <c r="D1541">
        <v>1</v>
      </c>
      <c r="E1541" t="s">
        <v>11</v>
      </c>
      <c r="F1541" s="1">
        <v>29.411764705882348</v>
      </c>
      <c r="G1541" s="16">
        <v>42203</v>
      </c>
      <c r="H1541" t="s">
        <v>156</v>
      </c>
      <c r="I1541">
        <v>721</v>
      </c>
    </row>
    <row r="1542" spans="1:9" x14ac:dyDescent="0.25">
      <c r="A1542" t="s">
        <v>505</v>
      </c>
      <c r="B1542" t="s">
        <v>43</v>
      </c>
      <c r="C1542">
        <v>15</v>
      </c>
      <c r="D1542">
        <v>1</v>
      </c>
      <c r="E1542" t="s">
        <v>11</v>
      </c>
      <c r="F1542" s="1">
        <v>17.647058823529406</v>
      </c>
      <c r="G1542" s="16">
        <v>42203</v>
      </c>
      <c r="H1542" t="s">
        <v>484</v>
      </c>
      <c r="I1542">
        <v>1121</v>
      </c>
    </row>
    <row r="1543" spans="1:9" x14ac:dyDescent="0.25">
      <c r="A1543" t="s">
        <v>505</v>
      </c>
      <c r="B1543" t="s">
        <v>43</v>
      </c>
      <c r="C1543">
        <v>16</v>
      </c>
      <c r="D1543">
        <v>1</v>
      </c>
      <c r="E1543" t="s">
        <v>11</v>
      </c>
      <c r="F1543" s="1">
        <v>11.765000000000001</v>
      </c>
      <c r="G1543" s="16">
        <v>42203</v>
      </c>
      <c r="H1543" t="s">
        <v>533</v>
      </c>
      <c r="I1543">
        <v>938</v>
      </c>
    </row>
    <row r="1544" spans="1:9" x14ac:dyDescent="0.25">
      <c r="A1544" t="s">
        <v>505</v>
      </c>
      <c r="B1544" t="s">
        <v>50</v>
      </c>
      <c r="C1544">
        <v>1</v>
      </c>
      <c r="D1544">
        <v>2</v>
      </c>
      <c r="E1544" t="s">
        <v>10</v>
      </c>
      <c r="G1544" s="16">
        <v>42203</v>
      </c>
      <c r="H1544" t="s">
        <v>44</v>
      </c>
      <c r="I1544">
        <v>0</v>
      </c>
    </row>
    <row r="1545" spans="1:9" x14ac:dyDescent="0.25">
      <c r="A1545" t="s">
        <v>505</v>
      </c>
      <c r="B1545" t="s">
        <v>52</v>
      </c>
      <c r="C1545">
        <v>1</v>
      </c>
      <c r="D1545">
        <v>3</v>
      </c>
      <c r="E1545" t="s">
        <v>9</v>
      </c>
      <c r="G1545" s="16">
        <v>42203</v>
      </c>
      <c r="H1545" t="s">
        <v>44</v>
      </c>
      <c r="I1545">
        <v>0</v>
      </c>
    </row>
    <row r="1546" spans="1:9" x14ac:dyDescent="0.25">
      <c r="A1546" t="s">
        <v>505</v>
      </c>
      <c r="B1546" t="s">
        <v>52</v>
      </c>
      <c r="C1546">
        <v>1</v>
      </c>
      <c r="D1546">
        <v>3</v>
      </c>
      <c r="E1546" t="s">
        <v>9</v>
      </c>
      <c r="F1546" s="1">
        <v>100.2</v>
      </c>
      <c r="G1546" s="16">
        <v>42203</v>
      </c>
      <c r="H1546" t="s">
        <v>534</v>
      </c>
      <c r="I1546">
        <v>1878</v>
      </c>
    </row>
    <row r="1547" spans="1:9" x14ac:dyDescent="0.25">
      <c r="A1547" t="s">
        <v>505</v>
      </c>
      <c r="B1547" t="s">
        <v>52</v>
      </c>
      <c r="C1547">
        <v>2</v>
      </c>
      <c r="D1547">
        <v>3</v>
      </c>
      <c r="E1547" t="s">
        <v>9</v>
      </c>
      <c r="F1547" s="1">
        <v>50</v>
      </c>
      <c r="G1547" s="16">
        <v>42203</v>
      </c>
      <c r="H1547" t="s">
        <v>322</v>
      </c>
      <c r="I1547">
        <v>257</v>
      </c>
    </row>
    <row r="1548" spans="1:9" x14ac:dyDescent="0.25">
      <c r="A1548" t="s">
        <v>505</v>
      </c>
      <c r="B1548" t="s">
        <v>55</v>
      </c>
      <c r="C1548">
        <v>1</v>
      </c>
      <c r="D1548">
        <v>6</v>
      </c>
      <c r="E1548" t="s">
        <v>56</v>
      </c>
      <c r="G1548" s="16">
        <v>42203</v>
      </c>
      <c r="H1548" t="s">
        <v>44</v>
      </c>
      <c r="I1548">
        <v>0</v>
      </c>
    </row>
    <row r="1549" spans="1:9" x14ac:dyDescent="0.25">
      <c r="A1549" t="s">
        <v>505</v>
      </c>
      <c r="B1549" t="s">
        <v>55</v>
      </c>
      <c r="C1549">
        <v>1</v>
      </c>
      <c r="D1549">
        <v>6</v>
      </c>
      <c r="E1549" t="s">
        <v>56</v>
      </c>
      <c r="F1549" s="1">
        <v>100.3</v>
      </c>
      <c r="G1549" s="16">
        <v>42203</v>
      </c>
      <c r="H1549" t="s">
        <v>315</v>
      </c>
      <c r="I1549">
        <v>1670</v>
      </c>
    </row>
    <row r="1550" spans="1:9" x14ac:dyDescent="0.25">
      <c r="A1550" t="s">
        <v>505</v>
      </c>
      <c r="B1550" t="s">
        <v>57</v>
      </c>
      <c r="C1550">
        <v>1</v>
      </c>
      <c r="D1550">
        <v>10</v>
      </c>
      <c r="E1550" t="s">
        <v>58</v>
      </c>
      <c r="G1550" s="16">
        <v>42203</v>
      </c>
      <c r="H1550" t="s">
        <v>44</v>
      </c>
      <c r="I1550">
        <v>0</v>
      </c>
    </row>
    <row r="1551" spans="1:9" x14ac:dyDescent="0.25">
      <c r="A1551" t="s">
        <v>505</v>
      </c>
      <c r="B1551" t="s">
        <v>57</v>
      </c>
      <c r="C1551">
        <v>3</v>
      </c>
      <c r="D1551">
        <v>10</v>
      </c>
      <c r="E1551" t="s">
        <v>58</v>
      </c>
      <c r="F1551" s="1">
        <v>90.476190476190482</v>
      </c>
      <c r="G1551" s="16">
        <v>42203</v>
      </c>
      <c r="H1551" t="s">
        <v>265</v>
      </c>
      <c r="I1551">
        <v>1416</v>
      </c>
    </row>
    <row r="1552" spans="1:9" x14ac:dyDescent="0.25">
      <c r="A1552" t="s">
        <v>505</v>
      </c>
      <c r="B1552" t="s">
        <v>57</v>
      </c>
      <c r="C1552">
        <v>3</v>
      </c>
      <c r="D1552">
        <v>10</v>
      </c>
      <c r="E1552" t="s">
        <v>58</v>
      </c>
      <c r="F1552" s="1">
        <v>90.476190476190482</v>
      </c>
      <c r="G1552" s="16">
        <v>42203</v>
      </c>
      <c r="H1552" t="s">
        <v>124</v>
      </c>
      <c r="I1552">
        <v>1825</v>
      </c>
    </row>
    <row r="1553" spans="1:9" x14ac:dyDescent="0.25">
      <c r="A1553" t="s">
        <v>505</v>
      </c>
      <c r="B1553" t="s">
        <v>57</v>
      </c>
      <c r="C1553">
        <v>6</v>
      </c>
      <c r="D1553">
        <v>10</v>
      </c>
      <c r="E1553" t="s">
        <v>58</v>
      </c>
      <c r="F1553" s="1">
        <v>76.19047619047619</v>
      </c>
      <c r="G1553" s="16">
        <v>42203</v>
      </c>
      <c r="H1553" t="s">
        <v>263</v>
      </c>
      <c r="I1553">
        <v>2080</v>
      </c>
    </row>
    <row r="1554" spans="1:9" x14ac:dyDescent="0.25">
      <c r="A1554" t="s">
        <v>505</v>
      </c>
      <c r="B1554" t="s">
        <v>57</v>
      </c>
      <c r="C1554">
        <v>7</v>
      </c>
      <c r="D1554">
        <v>10</v>
      </c>
      <c r="E1554" t="s">
        <v>58</v>
      </c>
      <c r="F1554" s="1">
        <v>71.428571428571431</v>
      </c>
      <c r="G1554" s="16">
        <v>42203</v>
      </c>
      <c r="H1554" t="s">
        <v>350</v>
      </c>
      <c r="I1554">
        <v>1367</v>
      </c>
    </row>
    <row r="1555" spans="1:9" x14ac:dyDescent="0.25">
      <c r="A1555" t="s">
        <v>505</v>
      </c>
      <c r="B1555" t="s">
        <v>57</v>
      </c>
      <c r="C1555">
        <v>8</v>
      </c>
      <c r="D1555">
        <v>10</v>
      </c>
      <c r="E1555" t="s">
        <v>58</v>
      </c>
      <c r="F1555" s="1">
        <v>66.666666666666657</v>
      </c>
      <c r="G1555" s="16">
        <v>42203</v>
      </c>
      <c r="H1555" t="s">
        <v>220</v>
      </c>
      <c r="I1555">
        <v>2061</v>
      </c>
    </row>
    <row r="1556" spans="1:9" x14ac:dyDescent="0.25">
      <c r="A1556" t="s">
        <v>505</v>
      </c>
      <c r="B1556" t="s">
        <v>57</v>
      </c>
      <c r="C1556">
        <v>9</v>
      </c>
      <c r="D1556">
        <v>10</v>
      </c>
      <c r="E1556" t="s">
        <v>58</v>
      </c>
      <c r="F1556" s="1">
        <v>61.904761904761905</v>
      </c>
      <c r="G1556" s="16">
        <v>42203</v>
      </c>
      <c r="H1556" t="s">
        <v>386</v>
      </c>
      <c r="I1556">
        <v>1645</v>
      </c>
    </row>
    <row r="1557" spans="1:9" x14ac:dyDescent="0.25">
      <c r="A1557" t="s">
        <v>505</v>
      </c>
      <c r="B1557" t="s">
        <v>57</v>
      </c>
      <c r="C1557">
        <v>10</v>
      </c>
      <c r="D1557">
        <v>10</v>
      </c>
      <c r="E1557" t="s">
        <v>58</v>
      </c>
      <c r="F1557" s="1">
        <v>57.142857142857146</v>
      </c>
      <c r="G1557" s="16">
        <v>42203</v>
      </c>
      <c r="H1557" t="s">
        <v>535</v>
      </c>
      <c r="I1557">
        <v>1327</v>
      </c>
    </row>
    <row r="1558" spans="1:9" x14ac:dyDescent="0.25">
      <c r="A1558" t="s">
        <v>505</v>
      </c>
      <c r="B1558" t="s">
        <v>57</v>
      </c>
      <c r="C1558">
        <v>10</v>
      </c>
      <c r="D1558">
        <v>10</v>
      </c>
      <c r="E1558" t="s">
        <v>58</v>
      </c>
      <c r="F1558" s="1">
        <v>57.142857142857146</v>
      </c>
      <c r="G1558" s="16">
        <v>42203</v>
      </c>
      <c r="H1558" t="s">
        <v>308</v>
      </c>
      <c r="I1558">
        <v>1773</v>
      </c>
    </row>
    <row r="1559" spans="1:9" x14ac:dyDescent="0.25">
      <c r="A1559" t="s">
        <v>505</v>
      </c>
      <c r="B1559" t="s">
        <v>57</v>
      </c>
      <c r="C1559">
        <v>10</v>
      </c>
      <c r="D1559">
        <v>10</v>
      </c>
      <c r="E1559" t="s">
        <v>58</v>
      </c>
      <c r="F1559" s="1">
        <v>57.142857142857146</v>
      </c>
      <c r="G1559" s="16">
        <v>42203</v>
      </c>
      <c r="H1559" t="s">
        <v>248</v>
      </c>
      <c r="I1559">
        <v>1934</v>
      </c>
    </row>
    <row r="1560" spans="1:9" x14ac:dyDescent="0.25">
      <c r="A1560" t="s">
        <v>505</v>
      </c>
      <c r="B1560" t="s">
        <v>57</v>
      </c>
      <c r="C1560">
        <v>13</v>
      </c>
      <c r="D1560">
        <v>10</v>
      </c>
      <c r="E1560" t="s">
        <v>58</v>
      </c>
      <c r="F1560" s="1">
        <v>42.857142857142861</v>
      </c>
      <c r="G1560" s="16">
        <v>42203</v>
      </c>
      <c r="H1560" t="s">
        <v>63</v>
      </c>
      <c r="I1560">
        <v>1814</v>
      </c>
    </row>
    <row r="1561" spans="1:9" x14ac:dyDescent="0.25">
      <c r="A1561" t="s">
        <v>505</v>
      </c>
      <c r="B1561" t="s">
        <v>57</v>
      </c>
      <c r="C1561">
        <v>14</v>
      </c>
      <c r="D1561">
        <v>10</v>
      </c>
      <c r="E1561" t="s">
        <v>58</v>
      </c>
      <c r="F1561" s="1">
        <v>38.095238095238095</v>
      </c>
      <c r="G1561" s="16">
        <v>42203</v>
      </c>
      <c r="H1561" t="s">
        <v>267</v>
      </c>
      <c r="I1561">
        <v>1345</v>
      </c>
    </row>
    <row r="1562" spans="1:9" x14ac:dyDescent="0.25">
      <c r="A1562" t="s">
        <v>505</v>
      </c>
      <c r="B1562" t="s">
        <v>57</v>
      </c>
      <c r="C1562">
        <v>15</v>
      </c>
      <c r="D1562">
        <v>10</v>
      </c>
      <c r="E1562" t="s">
        <v>58</v>
      </c>
      <c r="F1562" s="1">
        <v>33.333333333333329</v>
      </c>
      <c r="G1562" s="16">
        <v>42203</v>
      </c>
      <c r="H1562" t="s">
        <v>309</v>
      </c>
      <c r="I1562">
        <v>1172</v>
      </c>
    </row>
    <row r="1563" spans="1:9" x14ac:dyDescent="0.25">
      <c r="A1563" t="s">
        <v>505</v>
      </c>
      <c r="B1563" t="s">
        <v>57</v>
      </c>
      <c r="C1563">
        <v>15</v>
      </c>
      <c r="D1563">
        <v>10</v>
      </c>
      <c r="E1563" t="s">
        <v>58</v>
      </c>
      <c r="F1563" s="1">
        <v>33.333333333333329</v>
      </c>
      <c r="G1563" s="16">
        <v>42203</v>
      </c>
      <c r="H1563" t="s">
        <v>168</v>
      </c>
      <c r="I1563">
        <v>1815</v>
      </c>
    </row>
    <row r="1564" spans="1:9" x14ac:dyDescent="0.25">
      <c r="A1564" t="s">
        <v>505</v>
      </c>
      <c r="B1564" t="s">
        <v>57</v>
      </c>
      <c r="C1564">
        <v>18</v>
      </c>
      <c r="D1564">
        <v>10</v>
      </c>
      <c r="E1564" t="s">
        <v>58</v>
      </c>
      <c r="F1564" s="1">
        <v>19.047999999999998</v>
      </c>
      <c r="G1564" s="16">
        <v>42203</v>
      </c>
      <c r="H1564" t="s">
        <v>123</v>
      </c>
      <c r="I1564">
        <v>1885</v>
      </c>
    </row>
    <row r="1565" spans="1:9" x14ac:dyDescent="0.25">
      <c r="A1565" t="s">
        <v>505</v>
      </c>
      <c r="B1565" t="s">
        <v>57</v>
      </c>
      <c r="C1565">
        <v>21</v>
      </c>
      <c r="D1565">
        <v>10</v>
      </c>
      <c r="E1565" t="s">
        <v>58</v>
      </c>
      <c r="F1565" s="1">
        <v>4.7619999999999996</v>
      </c>
      <c r="G1565" s="16">
        <v>42203</v>
      </c>
      <c r="H1565" t="s">
        <v>167</v>
      </c>
      <c r="I1565">
        <v>1412</v>
      </c>
    </row>
    <row r="1566" spans="1:9" x14ac:dyDescent="0.25">
      <c r="A1566" t="s">
        <v>505</v>
      </c>
      <c r="B1566" t="s">
        <v>60</v>
      </c>
      <c r="C1566">
        <v>1</v>
      </c>
      <c r="D1566">
        <v>11</v>
      </c>
      <c r="E1566" t="s">
        <v>61</v>
      </c>
      <c r="G1566" s="16">
        <v>42203</v>
      </c>
      <c r="H1566" t="s">
        <v>44</v>
      </c>
      <c r="I1566">
        <v>0</v>
      </c>
    </row>
    <row r="1567" spans="1:9" x14ac:dyDescent="0.25">
      <c r="A1567" t="s">
        <v>505</v>
      </c>
      <c r="B1567" t="s">
        <v>60</v>
      </c>
      <c r="C1567">
        <v>2</v>
      </c>
      <c r="D1567">
        <v>11</v>
      </c>
      <c r="E1567" t="s">
        <v>61</v>
      </c>
      <c r="F1567" s="1">
        <v>93.333333333333329</v>
      </c>
      <c r="G1567" s="16">
        <v>42203</v>
      </c>
      <c r="H1567" t="s">
        <v>127</v>
      </c>
      <c r="I1567">
        <v>1734</v>
      </c>
    </row>
    <row r="1568" spans="1:9" x14ac:dyDescent="0.25">
      <c r="A1568" t="s">
        <v>505</v>
      </c>
      <c r="B1568" t="s">
        <v>60</v>
      </c>
      <c r="C1568">
        <v>3</v>
      </c>
      <c r="D1568">
        <v>11</v>
      </c>
      <c r="E1568" t="s">
        <v>61</v>
      </c>
      <c r="F1568" s="1">
        <v>86.666666666666671</v>
      </c>
      <c r="G1568" s="16">
        <v>42203</v>
      </c>
      <c r="H1568" t="s">
        <v>250</v>
      </c>
      <c r="I1568">
        <v>1733</v>
      </c>
    </row>
    <row r="1569" spans="1:9" x14ac:dyDescent="0.25">
      <c r="A1569" t="s">
        <v>505</v>
      </c>
      <c r="B1569" t="s">
        <v>60</v>
      </c>
      <c r="C1569">
        <v>4</v>
      </c>
      <c r="D1569">
        <v>11</v>
      </c>
      <c r="E1569" t="s">
        <v>61</v>
      </c>
      <c r="F1569" s="1">
        <v>80</v>
      </c>
      <c r="G1569" s="16">
        <v>42203</v>
      </c>
      <c r="H1569" t="s">
        <v>329</v>
      </c>
      <c r="I1569">
        <v>1713</v>
      </c>
    </row>
    <row r="1570" spans="1:9" x14ac:dyDescent="0.25">
      <c r="A1570" t="s">
        <v>505</v>
      </c>
      <c r="B1570" t="s">
        <v>60</v>
      </c>
      <c r="C1570">
        <v>5</v>
      </c>
      <c r="D1570">
        <v>11</v>
      </c>
      <c r="E1570" t="s">
        <v>61</v>
      </c>
      <c r="F1570" s="1">
        <v>73.333333333333329</v>
      </c>
      <c r="G1570" s="16">
        <v>42203</v>
      </c>
      <c r="H1570" t="s">
        <v>184</v>
      </c>
      <c r="I1570">
        <v>1925</v>
      </c>
    </row>
    <row r="1571" spans="1:9" x14ac:dyDescent="0.25">
      <c r="A1571" t="s">
        <v>505</v>
      </c>
      <c r="B1571" t="s">
        <v>60</v>
      </c>
      <c r="C1571">
        <v>5</v>
      </c>
      <c r="D1571">
        <v>11</v>
      </c>
      <c r="E1571" t="s">
        <v>61</v>
      </c>
      <c r="F1571" s="1">
        <v>73.333333333333329</v>
      </c>
      <c r="G1571" s="16">
        <v>42203</v>
      </c>
      <c r="H1571" t="s">
        <v>221</v>
      </c>
      <c r="I1571">
        <v>2068</v>
      </c>
    </row>
    <row r="1572" spans="1:9" x14ac:dyDescent="0.25">
      <c r="A1572" t="s">
        <v>505</v>
      </c>
      <c r="B1572" t="s">
        <v>60</v>
      </c>
      <c r="C1572">
        <v>7</v>
      </c>
      <c r="D1572">
        <v>11</v>
      </c>
      <c r="E1572" t="s">
        <v>61</v>
      </c>
      <c r="F1572" s="1">
        <v>60</v>
      </c>
      <c r="G1572" s="16">
        <v>42203</v>
      </c>
      <c r="H1572" t="s">
        <v>182</v>
      </c>
      <c r="I1572">
        <v>1594</v>
      </c>
    </row>
    <row r="1573" spans="1:9" x14ac:dyDescent="0.25">
      <c r="A1573" t="s">
        <v>505</v>
      </c>
      <c r="B1573" t="s">
        <v>60</v>
      </c>
      <c r="C1573">
        <v>10</v>
      </c>
      <c r="D1573">
        <v>11</v>
      </c>
      <c r="E1573" t="s">
        <v>61</v>
      </c>
      <c r="F1573" s="1">
        <v>40</v>
      </c>
      <c r="G1573" s="16">
        <v>42203</v>
      </c>
      <c r="H1573" t="s">
        <v>251</v>
      </c>
      <c r="I1573">
        <v>1966</v>
      </c>
    </row>
    <row r="1574" spans="1:9" x14ac:dyDescent="0.25">
      <c r="A1574" t="s">
        <v>505</v>
      </c>
      <c r="B1574" t="s">
        <v>60</v>
      </c>
      <c r="C1574">
        <v>12</v>
      </c>
      <c r="D1574">
        <v>11</v>
      </c>
      <c r="E1574" t="s">
        <v>61</v>
      </c>
      <c r="F1574" s="1">
        <v>26.666666666666657</v>
      </c>
      <c r="G1574" s="16">
        <v>42203</v>
      </c>
      <c r="H1574" t="s">
        <v>379</v>
      </c>
      <c r="I1574">
        <v>1927</v>
      </c>
    </row>
    <row r="1575" spans="1:9" x14ac:dyDescent="0.25">
      <c r="A1575" t="s">
        <v>505</v>
      </c>
      <c r="B1575" t="s">
        <v>60</v>
      </c>
      <c r="C1575">
        <v>15</v>
      </c>
      <c r="D1575">
        <v>11</v>
      </c>
      <c r="E1575" t="s">
        <v>61</v>
      </c>
      <c r="F1575" s="1">
        <v>6.6666666666666572</v>
      </c>
      <c r="G1575" s="16">
        <v>42203</v>
      </c>
      <c r="H1575" t="s">
        <v>217</v>
      </c>
      <c r="I1575">
        <v>2048</v>
      </c>
    </row>
    <row r="1576" spans="1:9" x14ac:dyDescent="0.25">
      <c r="A1576" t="s">
        <v>505</v>
      </c>
      <c r="B1576" t="s">
        <v>64</v>
      </c>
      <c r="C1576">
        <v>1</v>
      </c>
      <c r="D1576">
        <v>12</v>
      </c>
      <c r="E1576" t="s">
        <v>65</v>
      </c>
      <c r="G1576" s="16">
        <v>42203</v>
      </c>
      <c r="H1576" t="s">
        <v>44</v>
      </c>
      <c r="I1576">
        <v>0</v>
      </c>
    </row>
    <row r="1577" spans="1:9" x14ac:dyDescent="0.25">
      <c r="A1577" t="s">
        <v>505</v>
      </c>
      <c r="B1577" t="s">
        <v>64</v>
      </c>
      <c r="C1577">
        <v>1</v>
      </c>
      <c r="D1577">
        <v>12</v>
      </c>
      <c r="E1577" t="s">
        <v>65</v>
      </c>
      <c r="F1577" s="1">
        <v>100.2</v>
      </c>
      <c r="G1577" s="16">
        <v>42203</v>
      </c>
      <c r="H1577" t="s">
        <v>335</v>
      </c>
      <c r="I1577">
        <v>846</v>
      </c>
    </row>
    <row r="1578" spans="1:9" x14ac:dyDescent="0.25">
      <c r="A1578" t="s">
        <v>505</v>
      </c>
      <c r="B1578" t="s">
        <v>64</v>
      </c>
      <c r="C1578">
        <v>2</v>
      </c>
      <c r="D1578">
        <v>12</v>
      </c>
      <c r="E1578" t="s">
        <v>65</v>
      </c>
      <c r="F1578" s="1">
        <v>50</v>
      </c>
      <c r="G1578" s="16">
        <v>42203</v>
      </c>
      <c r="H1578" t="s">
        <v>186</v>
      </c>
      <c r="I1578">
        <v>2001</v>
      </c>
    </row>
    <row r="1579" spans="1:9" x14ac:dyDescent="0.25">
      <c r="A1579" t="s">
        <v>505</v>
      </c>
      <c r="B1579" t="s">
        <v>66</v>
      </c>
      <c r="C1579">
        <v>1</v>
      </c>
      <c r="D1579">
        <v>13</v>
      </c>
      <c r="E1579" t="s">
        <v>67</v>
      </c>
      <c r="G1579" s="16">
        <v>42203</v>
      </c>
      <c r="H1579" t="s">
        <v>44</v>
      </c>
      <c r="I1579">
        <v>0</v>
      </c>
    </row>
    <row r="1580" spans="1:9" x14ac:dyDescent="0.25">
      <c r="A1580" t="s">
        <v>505</v>
      </c>
      <c r="B1580" t="s">
        <v>66</v>
      </c>
      <c r="C1580">
        <v>1</v>
      </c>
      <c r="D1580">
        <v>13</v>
      </c>
      <c r="E1580" t="s">
        <v>67</v>
      </c>
      <c r="F1580" s="1">
        <v>100.3</v>
      </c>
      <c r="G1580" s="16">
        <v>42203</v>
      </c>
      <c r="H1580" t="s">
        <v>536</v>
      </c>
      <c r="I1580">
        <v>829</v>
      </c>
    </row>
    <row r="1581" spans="1:9" x14ac:dyDescent="0.25">
      <c r="A1581" t="s">
        <v>505</v>
      </c>
      <c r="B1581" t="s">
        <v>66</v>
      </c>
      <c r="C1581">
        <v>2</v>
      </c>
      <c r="D1581">
        <v>13</v>
      </c>
      <c r="E1581" t="s">
        <v>67</v>
      </c>
      <c r="F1581" s="1">
        <v>66.666666666666657</v>
      </c>
      <c r="G1581" s="16">
        <v>42203</v>
      </c>
      <c r="H1581" t="s">
        <v>198</v>
      </c>
      <c r="I1581">
        <v>979</v>
      </c>
    </row>
    <row r="1582" spans="1:9" x14ac:dyDescent="0.25">
      <c r="A1582" t="s">
        <v>505</v>
      </c>
      <c r="B1582" t="s">
        <v>66</v>
      </c>
      <c r="C1582">
        <v>3</v>
      </c>
      <c r="D1582">
        <v>13</v>
      </c>
      <c r="E1582" t="s">
        <v>67</v>
      </c>
      <c r="F1582" s="1">
        <v>33.333333333333329</v>
      </c>
      <c r="G1582" s="16">
        <v>42203</v>
      </c>
      <c r="H1582" t="s">
        <v>225</v>
      </c>
      <c r="I1582">
        <v>670</v>
      </c>
    </row>
    <row r="1583" spans="1:9" x14ac:dyDescent="0.25">
      <c r="A1583" t="s">
        <v>505</v>
      </c>
      <c r="B1583" t="s">
        <v>70</v>
      </c>
      <c r="C1583">
        <v>1</v>
      </c>
      <c r="D1583">
        <v>14</v>
      </c>
      <c r="E1583" t="s">
        <v>71</v>
      </c>
      <c r="G1583" s="16">
        <v>42203</v>
      </c>
      <c r="H1583" t="s">
        <v>44</v>
      </c>
      <c r="I1583">
        <v>0</v>
      </c>
    </row>
    <row r="1584" spans="1:9" x14ac:dyDescent="0.25">
      <c r="A1584" t="s">
        <v>505</v>
      </c>
      <c r="B1584" t="s">
        <v>70</v>
      </c>
      <c r="C1584">
        <v>1</v>
      </c>
      <c r="D1584">
        <v>14</v>
      </c>
      <c r="E1584" t="s">
        <v>71</v>
      </c>
      <c r="F1584" s="1">
        <v>100.7</v>
      </c>
      <c r="G1584" s="16">
        <v>42203</v>
      </c>
      <c r="H1584" t="s">
        <v>287</v>
      </c>
      <c r="I1584">
        <v>766</v>
      </c>
    </row>
    <row r="1585" spans="1:11" x14ac:dyDescent="0.25">
      <c r="A1585" t="s">
        <v>505</v>
      </c>
      <c r="B1585" t="s">
        <v>70</v>
      </c>
      <c r="C1585">
        <v>2</v>
      </c>
      <c r="D1585">
        <v>14</v>
      </c>
      <c r="E1585" t="s">
        <v>71</v>
      </c>
      <c r="F1585" s="1">
        <v>85.714285714285708</v>
      </c>
      <c r="G1585" s="16">
        <v>42203</v>
      </c>
      <c r="H1585" t="s">
        <v>485</v>
      </c>
      <c r="I1585">
        <v>1546</v>
      </c>
    </row>
    <row r="1586" spans="1:11" x14ac:dyDescent="0.25">
      <c r="A1586" t="s">
        <v>505</v>
      </c>
      <c r="B1586" t="s">
        <v>70</v>
      </c>
      <c r="C1586">
        <v>2</v>
      </c>
      <c r="D1586">
        <v>14</v>
      </c>
      <c r="E1586" t="s">
        <v>71</v>
      </c>
      <c r="F1586" s="1">
        <v>85.714285714285708</v>
      </c>
      <c r="G1586" s="16">
        <v>42203</v>
      </c>
      <c r="H1586" t="s">
        <v>537</v>
      </c>
      <c r="I1586">
        <v>2044</v>
      </c>
    </row>
    <row r="1587" spans="1:11" x14ac:dyDescent="0.25">
      <c r="A1587" t="s">
        <v>505</v>
      </c>
      <c r="B1587" t="s">
        <v>70</v>
      </c>
      <c r="C1587">
        <v>5</v>
      </c>
      <c r="D1587">
        <v>14</v>
      </c>
      <c r="E1587" t="s">
        <v>71</v>
      </c>
      <c r="F1587" s="1">
        <v>42.857142857142854</v>
      </c>
      <c r="G1587" s="16">
        <v>42203</v>
      </c>
      <c r="H1587" t="s">
        <v>288</v>
      </c>
      <c r="I1587">
        <v>1016</v>
      </c>
    </row>
    <row r="1588" spans="1:11" x14ac:dyDescent="0.25">
      <c r="A1588" t="s">
        <v>505</v>
      </c>
      <c r="B1588" t="s">
        <v>72</v>
      </c>
      <c r="C1588">
        <v>1</v>
      </c>
      <c r="D1588">
        <v>17</v>
      </c>
      <c r="E1588" t="s">
        <v>73</v>
      </c>
      <c r="G1588" s="16">
        <v>42203</v>
      </c>
      <c r="H1588" t="s">
        <v>44</v>
      </c>
      <c r="I1588">
        <v>0</v>
      </c>
    </row>
    <row r="1589" spans="1:11" x14ac:dyDescent="0.25">
      <c r="A1589" t="s">
        <v>505</v>
      </c>
      <c r="B1589" t="s">
        <v>72</v>
      </c>
      <c r="C1589">
        <v>1</v>
      </c>
      <c r="D1589">
        <v>17</v>
      </c>
      <c r="E1589" t="s">
        <v>73</v>
      </c>
      <c r="F1589" s="1">
        <v>100.3</v>
      </c>
      <c r="G1589" s="16">
        <v>42203</v>
      </c>
      <c r="H1589" t="s">
        <v>419</v>
      </c>
      <c r="I1589">
        <v>1663</v>
      </c>
    </row>
    <row r="1590" spans="1:11" x14ac:dyDescent="0.25">
      <c r="A1590" t="s">
        <v>505</v>
      </c>
      <c r="B1590" t="s">
        <v>74</v>
      </c>
      <c r="C1590">
        <v>1</v>
      </c>
      <c r="D1590">
        <v>18</v>
      </c>
      <c r="E1590" t="s">
        <v>75</v>
      </c>
      <c r="G1590" s="16">
        <v>42203</v>
      </c>
      <c r="H1590" t="s">
        <v>44</v>
      </c>
      <c r="I1590">
        <v>0</v>
      </c>
    </row>
    <row r="1591" spans="1:11" x14ac:dyDescent="0.25">
      <c r="A1591" t="s">
        <v>505</v>
      </c>
      <c r="B1591" t="s">
        <v>76</v>
      </c>
      <c r="C1591">
        <v>1</v>
      </c>
      <c r="D1591">
        <v>22</v>
      </c>
      <c r="E1591" t="s">
        <v>77</v>
      </c>
      <c r="G1591" s="16">
        <v>42203</v>
      </c>
      <c r="H1591" t="s">
        <v>44</v>
      </c>
      <c r="I1591">
        <v>0</v>
      </c>
      <c r="K1591" t="s">
        <v>520</v>
      </c>
    </row>
    <row r="1592" spans="1:11" x14ac:dyDescent="0.25">
      <c r="A1592" t="s">
        <v>516</v>
      </c>
      <c r="B1592" t="s">
        <v>43</v>
      </c>
      <c r="C1592">
        <v>1</v>
      </c>
      <c r="D1592">
        <v>1</v>
      </c>
      <c r="E1592" t="s">
        <v>11</v>
      </c>
      <c r="G1592" s="16">
        <v>42210</v>
      </c>
      <c r="H1592" t="s">
        <v>44</v>
      </c>
      <c r="I1592">
        <v>0</v>
      </c>
    </row>
    <row r="1593" spans="1:11" x14ac:dyDescent="0.25">
      <c r="A1593" t="s">
        <v>516</v>
      </c>
      <c r="B1593" t="s">
        <v>43</v>
      </c>
      <c r="C1593">
        <v>1</v>
      </c>
      <c r="D1593">
        <v>1</v>
      </c>
      <c r="E1593" t="s">
        <v>11</v>
      </c>
      <c r="F1593" s="1">
        <v>101.7</v>
      </c>
      <c r="G1593" s="16">
        <v>42210</v>
      </c>
      <c r="H1593" t="s">
        <v>150</v>
      </c>
      <c r="I1593">
        <v>248</v>
      </c>
    </row>
    <row r="1594" spans="1:11" x14ac:dyDescent="0.25">
      <c r="A1594" t="s">
        <v>516</v>
      </c>
      <c r="B1594" t="s">
        <v>43</v>
      </c>
      <c r="C1594">
        <v>2</v>
      </c>
      <c r="D1594">
        <v>1</v>
      </c>
      <c r="E1594" t="s">
        <v>11</v>
      </c>
      <c r="F1594" s="1">
        <v>94.117647058823536</v>
      </c>
      <c r="G1594" s="16">
        <v>42210</v>
      </c>
      <c r="H1594" t="s">
        <v>149</v>
      </c>
      <c r="I1594">
        <v>1916</v>
      </c>
    </row>
    <row r="1595" spans="1:11" x14ac:dyDescent="0.25">
      <c r="A1595" t="s">
        <v>516</v>
      </c>
      <c r="B1595" t="s">
        <v>43</v>
      </c>
      <c r="C1595">
        <v>6</v>
      </c>
      <c r="D1595">
        <v>1</v>
      </c>
      <c r="E1595" t="s">
        <v>11</v>
      </c>
      <c r="F1595" s="1">
        <v>70.588235294117652</v>
      </c>
      <c r="G1595" s="16">
        <v>42210</v>
      </c>
      <c r="H1595" t="s">
        <v>152</v>
      </c>
      <c r="I1595">
        <v>951</v>
      </c>
    </row>
    <row r="1596" spans="1:11" x14ac:dyDescent="0.25">
      <c r="A1596" t="s">
        <v>516</v>
      </c>
      <c r="B1596" t="s">
        <v>43</v>
      </c>
      <c r="C1596">
        <v>8</v>
      </c>
      <c r="D1596">
        <v>1</v>
      </c>
      <c r="E1596" t="s">
        <v>11</v>
      </c>
      <c r="F1596" s="1">
        <v>58.823529411764703</v>
      </c>
      <c r="G1596" s="16">
        <v>42210</v>
      </c>
      <c r="H1596" t="s">
        <v>161</v>
      </c>
      <c r="I1596">
        <v>934</v>
      </c>
    </row>
    <row r="1597" spans="1:11" x14ac:dyDescent="0.25">
      <c r="A1597" t="s">
        <v>516</v>
      </c>
      <c r="B1597" t="s">
        <v>43</v>
      </c>
      <c r="C1597">
        <v>11</v>
      </c>
      <c r="D1597">
        <v>1</v>
      </c>
      <c r="E1597" t="s">
        <v>11</v>
      </c>
      <c r="F1597" s="1">
        <v>41.17647058823529</v>
      </c>
      <c r="G1597" s="16">
        <v>42210</v>
      </c>
      <c r="H1597" t="s">
        <v>157</v>
      </c>
      <c r="I1597">
        <v>1858</v>
      </c>
    </row>
    <row r="1598" spans="1:11" x14ac:dyDescent="0.25">
      <c r="A1598" t="s">
        <v>516</v>
      </c>
      <c r="B1598" t="s">
        <v>43</v>
      </c>
      <c r="C1598">
        <v>17</v>
      </c>
      <c r="D1598">
        <v>1</v>
      </c>
      <c r="E1598" t="s">
        <v>11</v>
      </c>
      <c r="F1598" s="1">
        <v>5.8823529411764639</v>
      </c>
      <c r="G1598" s="16">
        <v>42210</v>
      </c>
      <c r="H1598" t="s">
        <v>297</v>
      </c>
      <c r="I1598">
        <v>833</v>
      </c>
    </row>
    <row r="1599" spans="1:11" x14ac:dyDescent="0.25">
      <c r="A1599" t="s">
        <v>516</v>
      </c>
      <c r="B1599" t="s">
        <v>50</v>
      </c>
      <c r="C1599">
        <v>1</v>
      </c>
      <c r="D1599">
        <v>2</v>
      </c>
      <c r="E1599" t="s">
        <v>10</v>
      </c>
      <c r="G1599" s="16">
        <v>42210</v>
      </c>
      <c r="H1599" t="s">
        <v>44</v>
      </c>
      <c r="I1599">
        <v>0</v>
      </c>
    </row>
    <row r="1600" spans="1:11" x14ac:dyDescent="0.25">
      <c r="A1600" t="s">
        <v>516</v>
      </c>
      <c r="B1600" t="s">
        <v>50</v>
      </c>
      <c r="C1600">
        <v>1</v>
      </c>
      <c r="D1600">
        <v>2</v>
      </c>
      <c r="E1600" t="s">
        <v>10</v>
      </c>
      <c r="F1600" s="1">
        <v>100.3</v>
      </c>
      <c r="G1600" s="16">
        <v>42210</v>
      </c>
      <c r="H1600" t="s">
        <v>165</v>
      </c>
      <c r="I1600">
        <v>1534</v>
      </c>
    </row>
    <row r="1601" spans="1:9" x14ac:dyDescent="0.25">
      <c r="A1601" t="s">
        <v>516</v>
      </c>
      <c r="B1601" t="s">
        <v>50</v>
      </c>
      <c r="C1601">
        <v>2</v>
      </c>
      <c r="D1601">
        <v>2</v>
      </c>
      <c r="E1601" t="s">
        <v>10</v>
      </c>
      <c r="F1601" s="1">
        <v>66.666666666666657</v>
      </c>
      <c r="G1601" s="16">
        <v>42210</v>
      </c>
      <c r="H1601" t="s">
        <v>118</v>
      </c>
      <c r="I1601">
        <v>1401</v>
      </c>
    </row>
    <row r="1602" spans="1:9" x14ac:dyDescent="0.25">
      <c r="A1602" t="s">
        <v>516</v>
      </c>
      <c r="B1602" t="s">
        <v>50</v>
      </c>
      <c r="C1602">
        <v>3</v>
      </c>
      <c r="D1602">
        <v>2</v>
      </c>
      <c r="E1602" t="s">
        <v>10</v>
      </c>
      <c r="F1602" s="1">
        <v>33.333333333333329</v>
      </c>
      <c r="G1602" s="16">
        <v>42210</v>
      </c>
      <c r="H1602" t="s">
        <v>524</v>
      </c>
      <c r="I1602">
        <v>827</v>
      </c>
    </row>
    <row r="1603" spans="1:9" x14ac:dyDescent="0.25">
      <c r="A1603" t="s">
        <v>516</v>
      </c>
      <c r="B1603" t="s">
        <v>52</v>
      </c>
      <c r="C1603">
        <v>1</v>
      </c>
      <c r="D1603">
        <v>3</v>
      </c>
      <c r="E1603" t="s">
        <v>9</v>
      </c>
      <c r="G1603" s="16">
        <v>42210</v>
      </c>
      <c r="H1603" t="s">
        <v>44</v>
      </c>
      <c r="I1603">
        <v>0</v>
      </c>
    </row>
    <row r="1604" spans="1:9" x14ac:dyDescent="0.25">
      <c r="A1604" t="s">
        <v>516</v>
      </c>
      <c r="B1604" t="s">
        <v>55</v>
      </c>
      <c r="C1604">
        <v>1</v>
      </c>
      <c r="D1604">
        <v>6</v>
      </c>
      <c r="E1604" t="s">
        <v>56</v>
      </c>
      <c r="G1604" s="16">
        <v>42210</v>
      </c>
      <c r="H1604" t="s">
        <v>44</v>
      </c>
      <c r="I1604">
        <v>0</v>
      </c>
    </row>
    <row r="1605" spans="1:9" x14ac:dyDescent="0.25">
      <c r="A1605" t="s">
        <v>516</v>
      </c>
      <c r="B1605" t="s">
        <v>57</v>
      </c>
      <c r="C1605">
        <v>1</v>
      </c>
      <c r="D1605">
        <v>10</v>
      </c>
      <c r="E1605" t="s">
        <v>58</v>
      </c>
      <c r="G1605" s="16">
        <v>42210</v>
      </c>
      <c r="H1605" t="s">
        <v>44</v>
      </c>
      <c r="I1605">
        <v>0</v>
      </c>
    </row>
    <row r="1606" spans="1:9" x14ac:dyDescent="0.25">
      <c r="A1606" t="s">
        <v>516</v>
      </c>
      <c r="B1606" t="s">
        <v>57</v>
      </c>
      <c r="C1606">
        <v>2</v>
      </c>
      <c r="D1606">
        <v>10</v>
      </c>
      <c r="E1606" t="s">
        <v>58</v>
      </c>
      <c r="F1606" s="1">
        <v>95</v>
      </c>
      <c r="G1606" s="16">
        <v>42210</v>
      </c>
      <c r="H1606" t="s">
        <v>274</v>
      </c>
      <c r="I1606">
        <v>1839</v>
      </c>
    </row>
    <row r="1607" spans="1:9" x14ac:dyDescent="0.25">
      <c r="A1607" t="s">
        <v>516</v>
      </c>
      <c r="B1607" t="s">
        <v>57</v>
      </c>
      <c r="C1607">
        <v>4</v>
      </c>
      <c r="D1607">
        <v>10</v>
      </c>
      <c r="E1607" t="s">
        <v>58</v>
      </c>
      <c r="F1607" s="1">
        <v>85</v>
      </c>
      <c r="G1607" s="16">
        <v>42210</v>
      </c>
      <c r="H1607" t="s">
        <v>179</v>
      </c>
      <c r="I1607">
        <v>1710</v>
      </c>
    </row>
    <row r="1608" spans="1:9" x14ac:dyDescent="0.25">
      <c r="A1608" t="s">
        <v>516</v>
      </c>
      <c r="B1608" t="s">
        <v>57</v>
      </c>
      <c r="C1608">
        <v>4</v>
      </c>
      <c r="D1608">
        <v>10</v>
      </c>
      <c r="E1608" t="s">
        <v>58</v>
      </c>
      <c r="F1608" s="1">
        <v>85</v>
      </c>
      <c r="G1608" s="16">
        <v>42210</v>
      </c>
      <c r="H1608" t="s">
        <v>525</v>
      </c>
      <c r="I1608">
        <v>1832</v>
      </c>
    </row>
    <row r="1609" spans="1:9" x14ac:dyDescent="0.25">
      <c r="A1609" t="s">
        <v>516</v>
      </c>
      <c r="B1609" t="s">
        <v>57</v>
      </c>
      <c r="C1609">
        <v>6</v>
      </c>
      <c r="D1609">
        <v>10</v>
      </c>
      <c r="E1609" t="s">
        <v>58</v>
      </c>
      <c r="F1609" s="1">
        <v>75</v>
      </c>
      <c r="G1609" s="16">
        <v>42210</v>
      </c>
      <c r="H1609" t="s">
        <v>168</v>
      </c>
      <c r="I1609">
        <v>1815</v>
      </c>
    </row>
    <row r="1610" spans="1:9" x14ac:dyDescent="0.25">
      <c r="A1610" t="s">
        <v>516</v>
      </c>
      <c r="B1610" t="s">
        <v>57</v>
      </c>
      <c r="C1610">
        <v>8</v>
      </c>
      <c r="D1610">
        <v>10</v>
      </c>
      <c r="E1610" t="s">
        <v>58</v>
      </c>
      <c r="F1610" s="1">
        <v>65</v>
      </c>
      <c r="G1610" s="16">
        <v>42210</v>
      </c>
      <c r="H1610" t="s">
        <v>526</v>
      </c>
      <c r="I1610">
        <v>2072</v>
      </c>
    </row>
    <row r="1611" spans="1:9" x14ac:dyDescent="0.25">
      <c r="A1611" t="s">
        <v>516</v>
      </c>
      <c r="B1611" t="s">
        <v>57</v>
      </c>
      <c r="C1611">
        <v>10</v>
      </c>
      <c r="D1611">
        <v>10</v>
      </c>
      <c r="E1611" t="s">
        <v>58</v>
      </c>
      <c r="F1611" s="1">
        <v>55</v>
      </c>
      <c r="G1611" s="16">
        <v>42210</v>
      </c>
      <c r="H1611" t="s">
        <v>205</v>
      </c>
      <c r="I1611">
        <v>1919</v>
      </c>
    </row>
    <row r="1612" spans="1:9" x14ac:dyDescent="0.25">
      <c r="A1612" t="s">
        <v>516</v>
      </c>
      <c r="B1612" t="s">
        <v>57</v>
      </c>
      <c r="C1612">
        <v>12</v>
      </c>
      <c r="D1612">
        <v>10</v>
      </c>
      <c r="E1612" t="s">
        <v>58</v>
      </c>
      <c r="F1612" s="1">
        <v>45</v>
      </c>
      <c r="G1612" s="16">
        <v>42210</v>
      </c>
      <c r="H1612" t="s">
        <v>206</v>
      </c>
      <c r="I1612">
        <v>1683</v>
      </c>
    </row>
    <row r="1613" spans="1:9" x14ac:dyDescent="0.25">
      <c r="A1613" t="s">
        <v>516</v>
      </c>
      <c r="B1613" t="s">
        <v>57</v>
      </c>
      <c r="C1613">
        <v>17</v>
      </c>
      <c r="D1613">
        <v>10</v>
      </c>
      <c r="E1613" t="s">
        <v>58</v>
      </c>
      <c r="F1613" s="1">
        <v>20</v>
      </c>
      <c r="G1613" s="16">
        <v>42210</v>
      </c>
      <c r="H1613" t="s">
        <v>210</v>
      </c>
      <c r="I1613">
        <v>1677</v>
      </c>
    </row>
    <row r="1614" spans="1:9" x14ac:dyDescent="0.25">
      <c r="A1614" t="s">
        <v>516</v>
      </c>
      <c r="B1614" t="s">
        <v>57</v>
      </c>
      <c r="C1614">
        <v>19</v>
      </c>
      <c r="D1614">
        <v>10</v>
      </c>
      <c r="E1614" t="s">
        <v>58</v>
      </c>
      <c r="F1614" s="1">
        <v>10</v>
      </c>
      <c r="G1614" s="16">
        <v>42210</v>
      </c>
      <c r="H1614" t="s">
        <v>396</v>
      </c>
      <c r="I1614">
        <v>1948</v>
      </c>
    </row>
    <row r="1615" spans="1:9" x14ac:dyDescent="0.25">
      <c r="A1615" t="s">
        <v>516</v>
      </c>
      <c r="B1615" t="s">
        <v>60</v>
      </c>
      <c r="C1615">
        <v>1</v>
      </c>
      <c r="D1615">
        <v>11</v>
      </c>
      <c r="E1615" t="s">
        <v>61</v>
      </c>
      <c r="G1615" s="16">
        <v>42210</v>
      </c>
      <c r="H1615" t="s">
        <v>44</v>
      </c>
      <c r="I1615">
        <v>0</v>
      </c>
    </row>
    <row r="1616" spans="1:9" x14ac:dyDescent="0.25">
      <c r="A1616" t="s">
        <v>516</v>
      </c>
      <c r="B1616" t="s">
        <v>60</v>
      </c>
      <c r="C1616">
        <v>6</v>
      </c>
      <c r="D1616">
        <v>11</v>
      </c>
      <c r="E1616" t="s">
        <v>61</v>
      </c>
      <c r="F1616" s="1">
        <v>58.333333333333329</v>
      </c>
      <c r="G1616" s="16">
        <v>42210</v>
      </c>
      <c r="H1616" t="s">
        <v>184</v>
      </c>
      <c r="I1616">
        <v>1925</v>
      </c>
    </row>
    <row r="1617" spans="1:11" x14ac:dyDescent="0.25">
      <c r="A1617" t="s">
        <v>516</v>
      </c>
      <c r="B1617" t="s">
        <v>60</v>
      </c>
      <c r="C1617">
        <v>6</v>
      </c>
      <c r="D1617">
        <v>11</v>
      </c>
      <c r="E1617" t="s">
        <v>61</v>
      </c>
      <c r="F1617" s="1">
        <v>58.333333333333329</v>
      </c>
      <c r="G1617" s="16">
        <v>42210</v>
      </c>
      <c r="H1617" t="s">
        <v>140</v>
      </c>
      <c r="I1617">
        <v>2012</v>
      </c>
    </row>
    <row r="1618" spans="1:11" x14ac:dyDescent="0.25">
      <c r="A1618" t="s">
        <v>516</v>
      </c>
      <c r="B1618" t="s">
        <v>60</v>
      </c>
      <c r="C1618">
        <v>9</v>
      </c>
      <c r="D1618">
        <v>11</v>
      </c>
      <c r="E1618" t="s">
        <v>61</v>
      </c>
      <c r="F1618" s="1">
        <v>33.333333333333329</v>
      </c>
      <c r="G1618" s="16">
        <v>42210</v>
      </c>
      <c r="H1618" t="s">
        <v>212</v>
      </c>
      <c r="I1618">
        <v>1719</v>
      </c>
    </row>
    <row r="1619" spans="1:11" x14ac:dyDescent="0.25">
      <c r="A1619" t="s">
        <v>516</v>
      </c>
      <c r="B1619" t="s">
        <v>64</v>
      </c>
      <c r="C1619">
        <v>1</v>
      </c>
      <c r="D1619">
        <v>12</v>
      </c>
      <c r="E1619" t="s">
        <v>65</v>
      </c>
      <c r="G1619" s="16">
        <v>42210</v>
      </c>
      <c r="H1619" t="s">
        <v>44</v>
      </c>
      <c r="I1619">
        <v>0</v>
      </c>
    </row>
    <row r="1620" spans="1:11" x14ac:dyDescent="0.25">
      <c r="A1620" t="s">
        <v>516</v>
      </c>
      <c r="B1620" t="s">
        <v>64</v>
      </c>
      <c r="C1620">
        <v>4</v>
      </c>
      <c r="D1620">
        <v>12</v>
      </c>
      <c r="E1620" t="s">
        <v>65</v>
      </c>
      <c r="F1620" s="1">
        <v>50</v>
      </c>
      <c r="G1620" s="16">
        <v>42210</v>
      </c>
      <c r="H1620" t="s">
        <v>185</v>
      </c>
      <c r="I1620">
        <v>1926</v>
      </c>
    </row>
    <row r="1621" spans="1:11" x14ac:dyDescent="0.25">
      <c r="A1621" t="s">
        <v>516</v>
      </c>
      <c r="B1621" t="s">
        <v>64</v>
      </c>
      <c r="C1621">
        <v>5</v>
      </c>
      <c r="D1621">
        <v>12</v>
      </c>
      <c r="E1621" t="s">
        <v>65</v>
      </c>
      <c r="F1621" s="1">
        <v>33.333333333333329</v>
      </c>
      <c r="G1621" s="16">
        <v>42210</v>
      </c>
      <c r="H1621" t="s">
        <v>186</v>
      </c>
      <c r="I1621">
        <v>2001</v>
      </c>
    </row>
    <row r="1622" spans="1:11" x14ac:dyDescent="0.25">
      <c r="A1622" t="s">
        <v>516</v>
      </c>
      <c r="B1622" t="s">
        <v>66</v>
      </c>
      <c r="C1622">
        <v>1</v>
      </c>
      <c r="D1622">
        <v>13</v>
      </c>
      <c r="E1622" t="s">
        <v>67</v>
      </c>
      <c r="G1622" s="16">
        <v>42210</v>
      </c>
      <c r="H1622" t="s">
        <v>44</v>
      </c>
      <c r="I1622">
        <v>0</v>
      </c>
    </row>
    <row r="1623" spans="1:11" x14ac:dyDescent="0.25">
      <c r="A1623" t="s">
        <v>516</v>
      </c>
      <c r="B1623" t="s">
        <v>66</v>
      </c>
      <c r="C1623">
        <v>1</v>
      </c>
      <c r="D1623">
        <v>13</v>
      </c>
      <c r="E1623" t="s">
        <v>67</v>
      </c>
      <c r="F1623" s="1">
        <v>100.7</v>
      </c>
      <c r="G1623" s="16">
        <v>42210</v>
      </c>
      <c r="H1623" t="s">
        <v>283</v>
      </c>
      <c r="I1623">
        <v>429</v>
      </c>
    </row>
    <row r="1624" spans="1:11" x14ac:dyDescent="0.25">
      <c r="A1624" t="s">
        <v>516</v>
      </c>
      <c r="B1624" t="s">
        <v>66</v>
      </c>
      <c r="C1624">
        <v>2</v>
      </c>
      <c r="D1624">
        <v>13</v>
      </c>
      <c r="E1624" t="s">
        <v>67</v>
      </c>
      <c r="F1624" s="1">
        <v>85.714285714285708</v>
      </c>
      <c r="G1624" s="16">
        <v>42210</v>
      </c>
      <c r="H1624" t="s">
        <v>174</v>
      </c>
      <c r="I1624">
        <v>1909</v>
      </c>
    </row>
    <row r="1625" spans="1:11" x14ac:dyDescent="0.25">
      <c r="A1625" t="s">
        <v>516</v>
      </c>
      <c r="B1625" t="s">
        <v>66</v>
      </c>
      <c r="C1625">
        <v>3</v>
      </c>
      <c r="D1625">
        <v>13</v>
      </c>
      <c r="E1625" t="s">
        <v>67</v>
      </c>
      <c r="F1625" s="1">
        <v>71.428571428571431</v>
      </c>
      <c r="G1625" s="16">
        <v>42210</v>
      </c>
      <c r="H1625" t="s">
        <v>397</v>
      </c>
      <c r="I1625">
        <v>2110</v>
      </c>
    </row>
    <row r="1626" spans="1:11" x14ac:dyDescent="0.25">
      <c r="A1626" t="s">
        <v>516</v>
      </c>
      <c r="B1626" t="s">
        <v>66</v>
      </c>
      <c r="C1626">
        <v>5</v>
      </c>
      <c r="D1626">
        <v>13</v>
      </c>
      <c r="E1626" t="s">
        <v>67</v>
      </c>
      <c r="F1626" s="1">
        <v>42.857142857142854</v>
      </c>
      <c r="G1626" s="16">
        <v>42210</v>
      </c>
      <c r="H1626" t="s">
        <v>527</v>
      </c>
      <c r="I1626">
        <v>908</v>
      </c>
    </row>
    <row r="1627" spans="1:11" x14ac:dyDescent="0.25">
      <c r="A1627" t="s">
        <v>516</v>
      </c>
      <c r="B1627" t="s">
        <v>70</v>
      </c>
      <c r="C1627">
        <v>1</v>
      </c>
      <c r="D1627">
        <v>14</v>
      </c>
      <c r="E1627" t="s">
        <v>71</v>
      </c>
      <c r="G1627" s="16">
        <v>42210</v>
      </c>
      <c r="H1627" t="s">
        <v>44</v>
      </c>
      <c r="I1627">
        <v>0</v>
      </c>
    </row>
    <row r="1628" spans="1:11" x14ac:dyDescent="0.25">
      <c r="A1628" t="s">
        <v>516</v>
      </c>
      <c r="B1628" t="s">
        <v>72</v>
      </c>
      <c r="C1628">
        <v>1</v>
      </c>
      <c r="D1628">
        <v>17</v>
      </c>
      <c r="E1628" t="s">
        <v>73</v>
      </c>
      <c r="G1628" s="16">
        <v>42210</v>
      </c>
      <c r="H1628" t="s">
        <v>44</v>
      </c>
      <c r="I1628">
        <v>0</v>
      </c>
    </row>
    <row r="1629" spans="1:11" x14ac:dyDescent="0.25">
      <c r="A1629" t="s">
        <v>516</v>
      </c>
      <c r="B1629" t="s">
        <v>74</v>
      </c>
      <c r="C1629">
        <v>1</v>
      </c>
      <c r="D1629">
        <v>18</v>
      </c>
      <c r="E1629" t="s">
        <v>75</v>
      </c>
      <c r="G1629" s="16">
        <v>42210</v>
      </c>
      <c r="H1629" t="s">
        <v>44</v>
      </c>
      <c r="I1629">
        <v>0</v>
      </c>
    </row>
    <row r="1630" spans="1:11" x14ac:dyDescent="0.25">
      <c r="A1630" t="s">
        <v>516</v>
      </c>
      <c r="B1630" t="s">
        <v>76</v>
      </c>
      <c r="C1630">
        <v>1</v>
      </c>
      <c r="D1630">
        <v>22</v>
      </c>
      <c r="E1630" t="s">
        <v>77</v>
      </c>
      <c r="G1630" s="16">
        <v>42210</v>
      </c>
      <c r="H1630" t="s">
        <v>44</v>
      </c>
      <c r="I1630">
        <v>0</v>
      </c>
      <c r="K1630" t="s">
        <v>519</v>
      </c>
    </row>
    <row r="1631" spans="1:11" x14ac:dyDescent="0.25">
      <c r="A1631" t="s">
        <v>517</v>
      </c>
      <c r="B1631" t="s">
        <v>43</v>
      </c>
      <c r="C1631">
        <v>1</v>
      </c>
      <c r="D1631">
        <v>1</v>
      </c>
      <c r="E1631" t="s">
        <v>11</v>
      </c>
      <c r="G1631" s="16">
        <v>42210</v>
      </c>
      <c r="H1631" t="s">
        <v>44</v>
      </c>
      <c r="I1631">
        <v>0</v>
      </c>
    </row>
    <row r="1632" spans="1:11" x14ac:dyDescent="0.25">
      <c r="A1632" t="s">
        <v>517</v>
      </c>
      <c r="B1632" t="s">
        <v>43</v>
      </c>
      <c r="C1632">
        <v>2</v>
      </c>
      <c r="D1632">
        <v>1</v>
      </c>
      <c r="E1632" t="s">
        <v>11</v>
      </c>
      <c r="F1632" s="1">
        <v>93.75</v>
      </c>
      <c r="G1632" s="16">
        <v>42210</v>
      </c>
      <c r="H1632" t="s">
        <v>194</v>
      </c>
      <c r="I1632">
        <v>1726</v>
      </c>
    </row>
    <row r="1633" spans="1:9" x14ac:dyDescent="0.25">
      <c r="A1633" t="s">
        <v>517</v>
      </c>
      <c r="B1633" t="s">
        <v>43</v>
      </c>
      <c r="C1633">
        <v>3</v>
      </c>
      <c r="D1633">
        <v>1</v>
      </c>
      <c r="E1633" t="s">
        <v>11</v>
      </c>
      <c r="F1633" s="1">
        <v>87.5</v>
      </c>
      <c r="G1633" s="16">
        <v>42210</v>
      </c>
      <c r="H1633" t="s">
        <v>254</v>
      </c>
      <c r="I1633">
        <v>1259</v>
      </c>
    </row>
    <row r="1634" spans="1:9" x14ac:dyDescent="0.25">
      <c r="A1634" t="s">
        <v>517</v>
      </c>
      <c r="B1634" t="s">
        <v>43</v>
      </c>
      <c r="C1634">
        <v>3</v>
      </c>
      <c r="D1634">
        <v>1</v>
      </c>
      <c r="E1634" t="s">
        <v>11</v>
      </c>
      <c r="F1634" s="1">
        <v>87.5</v>
      </c>
      <c r="G1634" s="16">
        <v>42210</v>
      </c>
      <c r="H1634" t="s">
        <v>384</v>
      </c>
      <c r="I1634">
        <v>1430</v>
      </c>
    </row>
    <row r="1635" spans="1:9" x14ac:dyDescent="0.25">
      <c r="A1635" t="s">
        <v>517</v>
      </c>
      <c r="B1635" t="s">
        <v>43</v>
      </c>
      <c r="C1635">
        <v>5</v>
      </c>
      <c r="D1635">
        <v>1</v>
      </c>
      <c r="E1635" t="s">
        <v>11</v>
      </c>
      <c r="F1635" s="1">
        <v>75</v>
      </c>
      <c r="G1635" s="16">
        <v>42210</v>
      </c>
      <c r="H1635" t="s">
        <v>122</v>
      </c>
      <c r="I1635">
        <v>1990</v>
      </c>
    </row>
    <row r="1636" spans="1:9" x14ac:dyDescent="0.25">
      <c r="A1636" t="s">
        <v>517</v>
      </c>
      <c r="B1636" t="s">
        <v>43</v>
      </c>
      <c r="C1636">
        <v>6</v>
      </c>
      <c r="D1636">
        <v>1</v>
      </c>
      <c r="E1636" t="s">
        <v>11</v>
      </c>
      <c r="F1636" s="1">
        <v>68.75</v>
      </c>
      <c r="G1636" s="16">
        <v>42210</v>
      </c>
      <c r="H1636" t="s">
        <v>153</v>
      </c>
      <c r="I1636">
        <v>2047</v>
      </c>
    </row>
    <row r="1637" spans="1:9" x14ac:dyDescent="0.25">
      <c r="A1637" t="s">
        <v>517</v>
      </c>
      <c r="B1637" t="s">
        <v>43</v>
      </c>
      <c r="C1637">
        <v>7</v>
      </c>
      <c r="D1637">
        <v>1</v>
      </c>
      <c r="E1637" t="s">
        <v>11</v>
      </c>
      <c r="F1637" s="1">
        <v>62.5</v>
      </c>
      <c r="G1637" s="16">
        <v>42210</v>
      </c>
      <c r="H1637" t="s">
        <v>367</v>
      </c>
      <c r="I1637">
        <v>901</v>
      </c>
    </row>
    <row r="1638" spans="1:9" x14ac:dyDescent="0.25">
      <c r="A1638" t="s">
        <v>517</v>
      </c>
      <c r="B1638" t="s">
        <v>43</v>
      </c>
      <c r="C1638">
        <v>8</v>
      </c>
      <c r="D1638">
        <v>1</v>
      </c>
      <c r="E1638" t="s">
        <v>11</v>
      </c>
      <c r="F1638" s="1">
        <v>56.25</v>
      </c>
      <c r="G1638" s="16">
        <v>42210</v>
      </c>
      <c r="H1638" t="s">
        <v>366</v>
      </c>
      <c r="I1638">
        <v>2107</v>
      </c>
    </row>
    <row r="1639" spans="1:9" x14ac:dyDescent="0.25">
      <c r="A1639" t="s">
        <v>517</v>
      </c>
      <c r="B1639" t="s">
        <v>43</v>
      </c>
      <c r="C1639">
        <v>9</v>
      </c>
      <c r="D1639">
        <v>1</v>
      </c>
      <c r="E1639" t="s">
        <v>11</v>
      </c>
      <c r="F1639" s="1">
        <v>50</v>
      </c>
      <c r="G1639" s="16">
        <v>42210</v>
      </c>
      <c r="H1639" t="s">
        <v>393</v>
      </c>
      <c r="I1639">
        <v>1329</v>
      </c>
    </row>
    <row r="1640" spans="1:9" x14ac:dyDescent="0.25">
      <c r="A1640" t="s">
        <v>517</v>
      </c>
      <c r="B1640" t="s">
        <v>43</v>
      </c>
      <c r="C1640">
        <v>10</v>
      </c>
      <c r="D1640">
        <v>1</v>
      </c>
      <c r="E1640" t="s">
        <v>11</v>
      </c>
      <c r="F1640" s="1">
        <v>43.75</v>
      </c>
      <c r="G1640" s="16">
        <v>42210</v>
      </c>
      <c r="H1640" t="s">
        <v>298</v>
      </c>
      <c r="I1640">
        <v>1358</v>
      </c>
    </row>
    <row r="1641" spans="1:9" x14ac:dyDescent="0.25">
      <c r="A1641" t="s">
        <v>517</v>
      </c>
      <c r="B1641" t="s">
        <v>43</v>
      </c>
      <c r="C1641">
        <v>11</v>
      </c>
      <c r="D1641">
        <v>1</v>
      </c>
      <c r="E1641" t="s">
        <v>11</v>
      </c>
      <c r="F1641" s="1">
        <v>37.5</v>
      </c>
      <c r="G1641" s="16">
        <v>42210</v>
      </c>
      <c r="H1641" t="s">
        <v>368</v>
      </c>
      <c r="I1641">
        <v>902</v>
      </c>
    </row>
    <row r="1642" spans="1:9" x14ac:dyDescent="0.25">
      <c r="A1642" t="s">
        <v>517</v>
      </c>
      <c r="B1642" t="s">
        <v>43</v>
      </c>
      <c r="C1642">
        <v>11</v>
      </c>
      <c r="D1642">
        <v>1</v>
      </c>
      <c r="E1642" t="s">
        <v>11</v>
      </c>
      <c r="F1642" s="1">
        <v>37.5</v>
      </c>
      <c r="G1642" s="16">
        <v>42210</v>
      </c>
      <c r="H1642" t="s">
        <v>236</v>
      </c>
      <c r="I1642">
        <v>1356</v>
      </c>
    </row>
    <row r="1643" spans="1:9" x14ac:dyDescent="0.25">
      <c r="A1643" t="s">
        <v>517</v>
      </c>
      <c r="B1643" t="s">
        <v>43</v>
      </c>
      <c r="C1643">
        <v>13</v>
      </c>
      <c r="D1643">
        <v>1</v>
      </c>
      <c r="E1643" t="s">
        <v>11</v>
      </c>
      <c r="F1643" s="1">
        <v>25</v>
      </c>
      <c r="G1643" s="16">
        <v>42210</v>
      </c>
      <c r="H1643" t="s">
        <v>365</v>
      </c>
      <c r="I1643">
        <v>2003</v>
      </c>
    </row>
    <row r="1644" spans="1:9" x14ac:dyDescent="0.25">
      <c r="A1644" t="s">
        <v>517</v>
      </c>
      <c r="B1644" t="s">
        <v>50</v>
      </c>
      <c r="C1644">
        <v>1</v>
      </c>
      <c r="D1644">
        <v>2</v>
      </c>
      <c r="E1644" t="s">
        <v>10</v>
      </c>
      <c r="G1644" s="16">
        <v>42210</v>
      </c>
      <c r="H1644" t="s">
        <v>44</v>
      </c>
      <c r="I1644">
        <v>0</v>
      </c>
    </row>
    <row r="1645" spans="1:9" x14ac:dyDescent="0.25">
      <c r="A1645" t="s">
        <v>517</v>
      </c>
      <c r="B1645" t="s">
        <v>50</v>
      </c>
      <c r="C1645">
        <v>1</v>
      </c>
      <c r="D1645">
        <v>2</v>
      </c>
      <c r="E1645" t="s">
        <v>10</v>
      </c>
      <c r="F1645" s="1">
        <v>100.2</v>
      </c>
      <c r="G1645" s="16">
        <v>42210</v>
      </c>
      <c r="H1645" t="s">
        <v>371</v>
      </c>
      <c r="I1645">
        <v>995</v>
      </c>
    </row>
    <row r="1646" spans="1:9" x14ac:dyDescent="0.25">
      <c r="A1646" t="s">
        <v>517</v>
      </c>
      <c r="B1646" t="s">
        <v>50</v>
      </c>
      <c r="C1646">
        <v>2</v>
      </c>
      <c r="D1646">
        <v>2</v>
      </c>
      <c r="E1646" t="s">
        <v>10</v>
      </c>
      <c r="F1646" s="1">
        <v>50</v>
      </c>
      <c r="G1646" s="16">
        <v>42210</v>
      </c>
      <c r="H1646" t="s">
        <v>434</v>
      </c>
      <c r="I1646">
        <v>810</v>
      </c>
    </row>
    <row r="1647" spans="1:9" x14ac:dyDescent="0.25">
      <c r="A1647" t="s">
        <v>517</v>
      </c>
      <c r="B1647" t="s">
        <v>52</v>
      </c>
      <c r="C1647">
        <v>1</v>
      </c>
      <c r="D1647">
        <v>3</v>
      </c>
      <c r="E1647" t="s">
        <v>9</v>
      </c>
      <c r="G1647" s="16">
        <v>42210</v>
      </c>
      <c r="H1647" t="s">
        <v>44</v>
      </c>
      <c r="I1647">
        <v>0</v>
      </c>
    </row>
    <row r="1648" spans="1:9" x14ac:dyDescent="0.25">
      <c r="A1648" t="s">
        <v>517</v>
      </c>
      <c r="B1648" t="s">
        <v>52</v>
      </c>
      <c r="C1648">
        <v>1</v>
      </c>
      <c r="D1648">
        <v>3</v>
      </c>
      <c r="E1648" t="s">
        <v>9</v>
      </c>
      <c r="F1648" s="1">
        <v>100.3</v>
      </c>
      <c r="G1648" s="16">
        <v>42210</v>
      </c>
      <c r="H1648" t="s">
        <v>351</v>
      </c>
      <c r="I1648">
        <v>3</v>
      </c>
    </row>
    <row r="1649" spans="1:9" x14ac:dyDescent="0.25">
      <c r="A1649" t="s">
        <v>517</v>
      </c>
      <c r="B1649" t="s">
        <v>52</v>
      </c>
      <c r="C1649">
        <v>3</v>
      </c>
      <c r="D1649">
        <v>3</v>
      </c>
      <c r="E1649" t="s">
        <v>9</v>
      </c>
      <c r="F1649" s="1">
        <v>33.333333333333329</v>
      </c>
      <c r="G1649" s="16">
        <v>42210</v>
      </c>
      <c r="H1649" t="s">
        <v>373</v>
      </c>
      <c r="I1649">
        <v>2081</v>
      </c>
    </row>
    <row r="1650" spans="1:9" x14ac:dyDescent="0.25">
      <c r="A1650" t="s">
        <v>517</v>
      </c>
      <c r="B1650" t="s">
        <v>55</v>
      </c>
      <c r="C1650">
        <v>1</v>
      </c>
      <c r="D1650">
        <v>6</v>
      </c>
      <c r="E1650" t="s">
        <v>56</v>
      </c>
      <c r="G1650" s="16">
        <v>42210</v>
      </c>
      <c r="H1650" t="s">
        <v>44</v>
      </c>
      <c r="I1650">
        <v>0</v>
      </c>
    </row>
    <row r="1651" spans="1:9" x14ac:dyDescent="0.25">
      <c r="A1651" t="s">
        <v>517</v>
      </c>
      <c r="B1651" t="s">
        <v>436</v>
      </c>
      <c r="C1651">
        <v>1</v>
      </c>
      <c r="D1651">
        <v>8</v>
      </c>
      <c r="E1651" t="s">
        <v>437</v>
      </c>
      <c r="F1651" s="1">
        <v>100.1</v>
      </c>
      <c r="G1651" s="16">
        <v>42210</v>
      </c>
      <c r="H1651" t="s">
        <v>352</v>
      </c>
      <c r="I1651">
        <v>14</v>
      </c>
    </row>
    <row r="1652" spans="1:9" x14ac:dyDescent="0.25">
      <c r="A1652" t="s">
        <v>517</v>
      </c>
      <c r="B1652" t="s">
        <v>57</v>
      </c>
      <c r="C1652">
        <v>1</v>
      </c>
      <c r="D1652">
        <v>10</v>
      </c>
      <c r="E1652" t="s">
        <v>58</v>
      </c>
      <c r="G1652" s="16">
        <v>42210</v>
      </c>
      <c r="H1652" t="s">
        <v>44</v>
      </c>
      <c r="I1652">
        <v>0</v>
      </c>
    </row>
    <row r="1653" spans="1:9" x14ac:dyDescent="0.25">
      <c r="A1653" t="s">
        <v>517</v>
      </c>
      <c r="B1653" t="s">
        <v>57</v>
      </c>
      <c r="C1653">
        <v>2</v>
      </c>
      <c r="D1653">
        <v>10</v>
      </c>
      <c r="E1653" t="s">
        <v>58</v>
      </c>
      <c r="F1653" s="1">
        <v>90</v>
      </c>
      <c r="G1653" s="16">
        <v>42210</v>
      </c>
      <c r="H1653" t="s">
        <v>131</v>
      </c>
      <c r="I1653">
        <v>2075</v>
      </c>
    </row>
    <row r="1654" spans="1:9" x14ac:dyDescent="0.25">
      <c r="A1654" t="s">
        <v>517</v>
      </c>
      <c r="B1654" t="s">
        <v>57</v>
      </c>
      <c r="C1654">
        <v>3</v>
      </c>
      <c r="D1654">
        <v>10</v>
      </c>
      <c r="E1654" t="s">
        <v>58</v>
      </c>
      <c r="F1654" s="1">
        <v>80</v>
      </c>
      <c r="G1654" s="16">
        <v>42210</v>
      </c>
      <c r="H1654" t="s">
        <v>387</v>
      </c>
      <c r="I1654">
        <v>1981</v>
      </c>
    </row>
    <row r="1655" spans="1:9" x14ac:dyDescent="0.25">
      <c r="A1655" t="s">
        <v>517</v>
      </c>
      <c r="B1655" t="s">
        <v>57</v>
      </c>
      <c r="C1655">
        <v>8</v>
      </c>
      <c r="D1655">
        <v>10</v>
      </c>
      <c r="E1655" t="s">
        <v>58</v>
      </c>
      <c r="F1655" s="1">
        <v>30</v>
      </c>
      <c r="G1655" s="16">
        <v>42210</v>
      </c>
      <c r="H1655" t="s">
        <v>497</v>
      </c>
      <c r="I1655">
        <v>2120</v>
      </c>
    </row>
    <row r="1656" spans="1:9" x14ac:dyDescent="0.25">
      <c r="A1656" t="s">
        <v>517</v>
      </c>
      <c r="B1656" t="s">
        <v>57</v>
      </c>
      <c r="C1656">
        <v>9</v>
      </c>
      <c r="D1656">
        <v>10</v>
      </c>
      <c r="E1656" t="s">
        <v>58</v>
      </c>
      <c r="F1656" s="1">
        <v>20</v>
      </c>
      <c r="G1656" s="16">
        <v>42210</v>
      </c>
      <c r="H1656" t="s">
        <v>357</v>
      </c>
      <c r="I1656">
        <v>1781</v>
      </c>
    </row>
    <row r="1657" spans="1:9" x14ac:dyDescent="0.25">
      <c r="A1657" t="s">
        <v>517</v>
      </c>
      <c r="B1657" t="s">
        <v>60</v>
      </c>
      <c r="C1657">
        <v>1</v>
      </c>
      <c r="D1657">
        <v>11</v>
      </c>
      <c r="E1657" t="s">
        <v>61</v>
      </c>
      <c r="G1657" s="16">
        <v>42210</v>
      </c>
      <c r="H1657" t="s">
        <v>44</v>
      </c>
      <c r="I1657">
        <v>0</v>
      </c>
    </row>
    <row r="1658" spans="1:9" x14ac:dyDescent="0.25">
      <c r="A1658" t="s">
        <v>517</v>
      </c>
      <c r="B1658" t="s">
        <v>60</v>
      </c>
      <c r="C1658">
        <v>2</v>
      </c>
      <c r="D1658">
        <v>11</v>
      </c>
      <c r="E1658" t="s">
        <v>61</v>
      </c>
      <c r="F1658" s="1">
        <v>96.15384615384616</v>
      </c>
      <c r="G1658" s="16">
        <v>42210</v>
      </c>
      <c r="H1658" t="s">
        <v>330</v>
      </c>
      <c r="I1658">
        <v>1918</v>
      </c>
    </row>
    <row r="1659" spans="1:9" x14ac:dyDescent="0.25">
      <c r="A1659" t="s">
        <v>517</v>
      </c>
      <c r="B1659" t="s">
        <v>60</v>
      </c>
      <c r="C1659">
        <v>4</v>
      </c>
      <c r="D1659">
        <v>11</v>
      </c>
      <c r="E1659" t="s">
        <v>61</v>
      </c>
      <c r="F1659" s="1">
        <v>88.461538461538467</v>
      </c>
      <c r="G1659" s="16">
        <v>42210</v>
      </c>
      <c r="H1659" t="s">
        <v>328</v>
      </c>
      <c r="I1659">
        <v>2043</v>
      </c>
    </row>
    <row r="1660" spans="1:9" x14ac:dyDescent="0.25">
      <c r="A1660" t="s">
        <v>517</v>
      </c>
      <c r="B1660" t="s">
        <v>60</v>
      </c>
      <c r="C1660">
        <v>6</v>
      </c>
      <c r="D1660">
        <v>11</v>
      </c>
      <c r="E1660" t="s">
        <v>61</v>
      </c>
      <c r="F1660" s="1">
        <v>80.769230769230774</v>
      </c>
      <c r="G1660" s="16">
        <v>42210</v>
      </c>
      <c r="H1660" t="s">
        <v>379</v>
      </c>
      <c r="I1660">
        <v>1927</v>
      </c>
    </row>
    <row r="1661" spans="1:9" x14ac:dyDescent="0.25">
      <c r="A1661" t="s">
        <v>517</v>
      </c>
      <c r="B1661" t="s">
        <v>60</v>
      </c>
      <c r="C1661">
        <v>9</v>
      </c>
      <c r="D1661">
        <v>11</v>
      </c>
      <c r="E1661" t="s">
        <v>61</v>
      </c>
      <c r="F1661" s="1">
        <v>69.230769230769226</v>
      </c>
      <c r="G1661" s="16">
        <v>42210</v>
      </c>
      <c r="H1661" t="s">
        <v>374</v>
      </c>
      <c r="I1661">
        <v>2106</v>
      </c>
    </row>
    <row r="1662" spans="1:9" x14ac:dyDescent="0.25">
      <c r="A1662" t="s">
        <v>517</v>
      </c>
      <c r="B1662" t="s">
        <v>60</v>
      </c>
      <c r="C1662">
        <v>10</v>
      </c>
      <c r="D1662">
        <v>11</v>
      </c>
      <c r="E1662" t="s">
        <v>61</v>
      </c>
      <c r="F1662" s="1">
        <v>65.384615384615387</v>
      </c>
      <c r="G1662" s="16">
        <v>42210</v>
      </c>
      <c r="H1662" t="s">
        <v>241</v>
      </c>
      <c r="I1662">
        <v>1133</v>
      </c>
    </row>
    <row r="1663" spans="1:9" x14ac:dyDescent="0.25">
      <c r="A1663" t="s">
        <v>517</v>
      </c>
      <c r="B1663" t="s">
        <v>60</v>
      </c>
      <c r="C1663">
        <v>14</v>
      </c>
      <c r="D1663">
        <v>11</v>
      </c>
      <c r="E1663" t="s">
        <v>61</v>
      </c>
      <c r="F1663" s="1">
        <v>50</v>
      </c>
      <c r="G1663" s="16">
        <v>42210</v>
      </c>
      <c r="H1663" t="s">
        <v>422</v>
      </c>
      <c r="I1663">
        <v>2114</v>
      </c>
    </row>
    <row r="1664" spans="1:9" x14ac:dyDescent="0.25">
      <c r="A1664" t="s">
        <v>517</v>
      </c>
      <c r="B1664" t="s">
        <v>60</v>
      </c>
      <c r="C1664">
        <v>15</v>
      </c>
      <c r="D1664">
        <v>11</v>
      </c>
      <c r="E1664" t="s">
        <v>61</v>
      </c>
      <c r="F1664" s="1">
        <v>46.153846153846153</v>
      </c>
      <c r="G1664" s="16">
        <v>42210</v>
      </c>
      <c r="H1664" t="s">
        <v>251</v>
      </c>
      <c r="I1664">
        <v>1966</v>
      </c>
    </row>
    <row r="1665" spans="1:11" x14ac:dyDescent="0.25">
      <c r="A1665" t="s">
        <v>517</v>
      </c>
      <c r="B1665" t="s">
        <v>64</v>
      </c>
      <c r="C1665">
        <v>1</v>
      </c>
      <c r="D1665">
        <v>12</v>
      </c>
      <c r="E1665" t="s">
        <v>65</v>
      </c>
      <c r="G1665" s="16">
        <v>42210</v>
      </c>
      <c r="H1665" t="s">
        <v>44</v>
      </c>
      <c r="I1665">
        <v>0</v>
      </c>
    </row>
    <row r="1666" spans="1:11" x14ac:dyDescent="0.25">
      <c r="A1666" t="s">
        <v>517</v>
      </c>
      <c r="B1666" t="s">
        <v>66</v>
      </c>
      <c r="C1666">
        <v>1</v>
      </c>
      <c r="D1666">
        <v>13</v>
      </c>
      <c r="E1666" t="s">
        <v>67</v>
      </c>
      <c r="G1666" s="16">
        <v>42210</v>
      </c>
      <c r="H1666" t="s">
        <v>44</v>
      </c>
      <c r="I1666">
        <v>0</v>
      </c>
    </row>
    <row r="1667" spans="1:11" x14ac:dyDescent="0.25">
      <c r="A1667" t="s">
        <v>517</v>
      </c>
      <c r="B1667" t="s">
        <v>66</v>
      </c>
      <c r="C1667">
        <v>1</v>
      </c>
      <c r="D1667">
        <v>13</v>
      </c>
      <c r="E1667" t="s">
        <v>67</v>
      </c>
      <c r="F1667" s="1">
        <v>100.4</v>
      </c>
      <c r="G1667" s="16">
        <v>42210</v>
      </c>
      <c r="H1667" t="s">
        <v>500</v>
      </c>
      <c r="I1667">
        <v>1164</v>
      </c>
    </row>
    <row r="1668" spans="1:11" x14ac:dyDescent="0.25">
      <c r="A1668" t="s">
        <v>517</v>
      </c>
      <c r="B1668" t="s">
        <v>66</v>
      </c>
      <c r="C1668">
        <v>2</v>
      </c>
      <c r="D1668">
        <v>13</v>
      </c>
      <c r="E1668" t="s">
        <v>67</v>
      </c>
      <c r="F1668" s="1">
        <v>75</v>
      </c>
      <c r="G1668" s="16">
        <v>42210</v>
      </c>
      <c r="H1668" t="s">
        <v>359</v>
      </c>
      <c r="I1668">
        <v>1991</v>
      </c>
    </row>
    <row r="1669" spans="1:11" x14ac:dyDescent="0.25">
      <c r="A1669" t="s">
        <v>517</v>
      </c>
      <c r="B1669" t="s">
        <v>66</v>
      </c>
      <c r="C1669">
        <v>3</v>
      </c>
      <c r="D1669">
        <v>13</v>
      </c>
      <c r="E1669" t="s">
        <v>67</v>
      </c>
      <c r="F1669" s="1">
        <v>50</v>
      </c>
      <c r="G1669" s="16">
        <v>42210</v>
      </c>
      <c r="H1669" t="s">
        <v>224</v>
      </c>
      <c r="I1669">
        <v>1322</v>
      </c>
    </row>
    <row r="1670" spans="1:11" x14ac:dyDescent="0.25">
      <c r="A1670" t="s">
        <v>517</v>
      </c>
      <c r="B1670" t="s">
        <v>66</v>
      </c>
      <c r="C1670">
        <v>4</v>
      </c>
      <c r="D1670">
        <v>13</v>
      </c>
      <c r="E1670" t="s">
        <v>67</v>
      </c>
      <c r="F1670" s="1">
        <v>25</v>
      </c>
      <c r="G1670" s="16">
        <v>42210</v>
      </c>
      <c r="H1670" t="s">
        <v>187</v>
      </c>
      <c r="I1670">
        <v>1862</v>
      </c>
    </row>
    <row r="1671" spans="1:11" x14ac:dyDescent="0.25">
      <c r="A1671" t="s">
        <v>517</v>
      </c>
      <c r="B1671" t="s">
        <v>70</v>
      </c>
      <c r="C1671">
        <v>1</v>
      </c>
      <c r="D1671">
        <v>14</v>
      </c>
      <c r="E1671" t="s">
        <v>71</v>
      </c>
      <c r="G1671" s="16">
        <v>42210</v>
      </c>
      <c r="H1671" t="s">
        <v>44</v>
      </c>
      <c r="I1671">
        <v>0</v>
      </c>
    </row>
    <row r="1672" spans="1:11" x14ac:dyDescent="0.25">
      <c r="A1672" t="s">
        <v>517</v>
      </c>
      <c r="B1672" t="s">
        <v>70</v>
      </c>
      <c r="C1672">
        <v>2</v>
      </c>
      <c r="D1672">
        <v>14</v>
      </c>
      <c r="E1672" t="s">
        <v>71</v>
      </c>
      <c r="F1672" s="1">
        <v>66.666666666666657</v>
      </c>
      <c r="G1672" s="16">
        <v>42210</v>
      </c>
      <c r="H1672" t="s">
        <v>188</v>
      </c>
      <c r="I1672">
        <v>1515</v>
      </c>
    </row>
    <row r="1673" spans="1:11" x14ac:dyDescent="0.25">
      <c r="A1673" t="s">
        <v>517</v>
      </c>
      <c r="B1673" t="s">
        <v>70</v>
      </c>
      <c r="C1673">
        <v>3</v>
      </c>
      <c r="D1673">
        <v>14</v>
      </c>
      <c r="E1673" t="s">
        <v>71</v>
      </c>
      <c r="F1673" s="1">
        <v>33.333333333333329</v>
      </c>
      <c r="G1673" s="16">
        <v>42210</v>
      </c>
      <c r="H1673" t="s">
        <v>243</v>
      </c>
      <c r="I1673">
        <v>2013</v>
      </c>
    </row>
    <row r="1674" spans="1:11" x14ac:dyDescent="0.25">
      <c r="A1674" t="s">
        <v>517</v>
      </c>
      <c r="B1674" t="s">
        <v>72</v>
      </c>
      <c r="C1674">
        <v>1</v>
      </c>
      <c r="D1674">
        <v>17</v>
      </c>
      <c r="E1674" t="s">
        <v>73</v>
      </c>
      <c r="G1674" s="16">
        <v>42210</v>
      </c>
      <c r="H1674" t="s">
        <v>44</v>
      </c>
      <c r="I1674">
        <v>0</v>
      </c>
    </row>
    <row r="1675" spans="1:11" x14ac:dyDescent="0.25">
      <c r="A1675" t="s">
        <v>517</v>
      </c>
      <c r="B1675" t="s">
        <v>72</v>
      </c>
      <c r="C1675">
        <v>1</v>
      </c>
      <c r="D1675">
        <v>17</v>
      </c>
      <c r="E1675" t="s">
        <v>73</v>
      </c>
      <c r="F1675" s="1">
        <v>100.2</v>
      </c>
      <c r="G1675" s="16">
        <v>42210</v>
      </c>
      <c r="H1675" t="s">
        <v>316</v>
      </c>
      <c r="I1675">
        <v>1972</v>
      </c>
    </row>
    <row r="1676" spans="1:11" x14ac:dyDescent="0.25">
      <c r="A1676" t="s">
        <v>517</v>
      </c>
      <c r="B1676" t="s">
        <v>72</v>
      </c>
      <c r="C1676">
        <v>2</v>
      </c>
      <c r="D1676">
        <v>17</v>
      </c>
      <c r="E1676" t="s">
        <v>73</v>
      </c>
      <c r="F1676" s="1">
        <v>50</v>
      </c>
      <c r="G1676" s="16">
        <v>42210</v>
      </c>
      <c r="H1676" t="s">
        <v>360</v>
      </c>
      <c r="I1676">
        <v>1992</v>
      </c>
    </row>
    <row r="1677" spans="1:11" x14ac:dyDescent="0.25">
      <c r="A1677" t="s">
        <v>517</v>
      </c>
      <c r="B1677" t="s">
        <v>74</v>
      </c>
      <c r="C1677">
        <v>1</v>
      </c>
      <c r="D1677">
        <v>18</v>
      </c>
      <c r="E1677" t="s">
        <v>75</v>
      </c>
      <c r="G1677" s="16">
        <v>42210</v>
      </c>
      <c r="H1677" t="s">
        <v>44</v>
      </c>
      <c r="I1677">
        <v>0</v>
      </c>
    </row>
    <row r="1678" spans="1:11" x14ac:dyDescent="0.25">
      <c r="A1678" t="s">
        <v>517</v>
      </c>
      <c r="B1678" t="s">
        <v>76</v>
      </c>
      <c r="C1678">
        <v>1</v>
      </c>
      <c r="D1678">
        <v>22</v>
      </c>
      <c r="E1678" t="s">
        <v>77</v>
      </c>
      <c r="G1678" s="16">
        <v>42210</v>
      </c>
      <c r="H1678" t="s">
        <v>44</v>
      </c>
      <c r="I1678">
        <v>0</v>
      </c>
      <c r="K1678" t="s">
        <v>518</v>
      </c>
    </row>
    <row r="1679" spans="1:11" x14ac:dyDescent="0.25">
      <c r="A1679" t="s">
        <v>528</v>
      </c>
      <c r="B1679" t="s">
        <v>43</v>
      </c>
      <c r="C1679">
        <v>1</v>
      </c>
      <c r="D1679">
        <v>1</v>
      </c>
      <c r="E1679" t="s">
        <v>11</v>
      </c>
      <c r="G1679" s="16">
        <v>42217</v>
      </c>
      <c r="H1679" t="s">
        <v>44</v>
      </c>
      <c r="I1679">
        <v>0</v>
      </c>
    </row>
    <row r="1680" spans="1:11" x14ac:dyDescent="0.25">
      <c r="A1680" t="s">
        <v>528</v>
      </c>
      <c r="B1680" t="s">
        <v>43</v>
      </c>
      <c r="C1680">
        <v>1</v>
      </c>
      <c r="D1680">
        <v>1</v>
      </c>
      <c r="E1680" t="s">
        <v>11</v>
      </c>
      <c r="F1680" s="1">
        <v>101</v>
      </c>
      <c r="G1680" s="16">
        <v>42217</v>
      </c>
      <c r="H1680" t="s">
        <v>115</v>
      </c>
      <c r="I1680">
        <v>656</v>
      </c>
    </row>
    <row r="1681" spans="1:9" x14ac:dyDescent="0.25">
      <c r="A1681" t="s">
        <v>528</v>
      </c>
      <c r="B1681" t="s">
        <v>43</v>
      </c>
      <c r="C1681">
        <v>2</v>
      </c>
      <c r="D1681">
        <v>1</v>
      </c>
      <c r="E1681" t="s">
        <v>11</v>
      </c>
      <c r="F1681" s="1">
        <v>90</v>
      </c>
      <c r="G1681" s="16">
        <v>42217</v>
      </c>
      <c r="H1681" t="s">
        <v>116</v>
      </c>
      <c r="I1681">
        <v>1086</v>
      </c>
    </row>
    <row r="1682" spans="1:9" x14ac:dyDescent="0.25">
      <c r="A1682" t="s">
        <v>528</v>
      </c>
      <c r="B1682" t="s">
        <v>43</v>
      </c>
      <c r="C1682">
        <v>2</v>
      </c>
      <c r="D1682">
        <v>1</v>
      </c>
      <c r="E1682" t="s">
        <v>11</v>
      </c>
      <c r="F1682" s="1">
        <v>90</v>
      </c>
      <c r="G1682" s="16">
        <v>42217</v>
      </c>
      <c r="H1682" t="s">
        <v>136</v>
      </c>
      <c r="I1682">
        <v>2084</v>
      </c>
    </row>
    <row r="1683" spans="1:9" x14ac:dyDescent="0.25">
      <c r="A1683" t="s">
        <v>528</v>
      </c>
      <c r="B1683" t="s">
        <v>43</v>
      </c>
      <c r="C1683">
        <v>4</v>
      </c>
      <c r="D1683">
        <v>1</v>
      </c>
      <c r="E1683" t="s">
        <v>11</v>
      </c>
      <c r="F1683" s="1">
        <v>70</v>
      </c>
      <c r="G1683" s="16">
        <v>42217</v>
      </c>
      <c r="H1683" t="s">
        <v>122</v>
      </c>
      <c r="I1683">
        <v>1990</v>
      </c>
    </row>
    <row r="1684" spans="1:9" x14ac:dyDescent="0.25">
      <c r="A1684" t="s">
        <v>528</v>
      </c>
      <c r="B1684" t="s">
        <v>43</v>
      </c>
      <c r="C1684">
        <v>7</v>
      </c>
      <c r="D1684">
        <v>1</v>
      </c>
      <c r="E1684" t="s">
        <v>11</v>
      </c>
      <c r="F1684" s="1">
        <v>40</v>
      </c>
      <c r="G1684" s="16">
        <v>42217</v>
      </c>
      <c r="H1684" t="s">
        <v>235</v>
      </c>
      <c r="I1684">
        <v>912</v>
      </c>
    </row>
    <row r="1685" spans="1:9" x14ac:dyDescent="0.25">
      <c r="A1685" t="s">
        <v>528</v>
      </c>
      <c r="B1685" t="s">
        <v>50</v>
      </c>
      <c r="C1685">
        <v>1</v>
      </c>
      <c r="D1685">
        <v>2</v>
      </c>
      <c r="E1685" t="s">
        <v>10</v>
      </c>
      <c r="G1685" s="16">
        <v>42217</v>
      </c>
      <c r="H1685" t="s">
        <v>44</v>
      </c>
      <c r="I1685">
        <v>0</v>
      </c>
    </row>
    <row r="1686" spans="1:9" x14ac:dyDescent="0.25">
      <c r="A1686" t="s">
        <v>528</v>
      </c>
      <c r="B1686" t="s">
        <v>50</v>
      </c>
      <c r="C1686">
        <v>1</v>
      </c>
      <c r="D1686">
        <v>2</v>
      </c>
      <c r="E1686" t="s">
        <v>10</v>
      </c>
      <c r="F1686" s="1">
        <v>100.2</v>
      </c>
      <c r="G1686" s="16">
        <v>42217</v>
      </c>
      <c r="H1686" t="s">
        <v>51</v>
      </c>
      <c r="I1686">
        <v>1112</v>
      </c>
    </row>
    <row r="1687" spans="1:9" x14ac:dyDescent="0.25">
      <c r="A1687" t="s">
        <v>528</v>
      </c>
      <c r="B1687" t="s">
        <v>50</v>
      </c>
      <c r="C1687">
        <v>2</v>
      </c>
      <c r="D1687">
        <v>2</v>
      </c>
      <c r="E1687" t="s">
        <v>10</v>
      </c>
      <c r="F1687" s="1">
        <v>50</v>
      </c>
      <c r="G1687" s="16">
        <v>42217</v>
      </c>
      <c r="H1687" t="s">
        <v>262</v>
      </c>
      <c r="I1687">
        <v>1411</v>
      </c>
    </row>
    <row r="1688" spans="1:9" x14ac:dyDescent="0.25">
      <c r="A1688" t="s">
        <v>528</v>
      </c>
      <c r="B1688" t="s">
        <v>52</v>
      </c>
      <c r="C1688">
        <v>1</v>
      </c>
      <c r="D1688">
        <v>3</v>
      </c>
      <c r="E1688" t="s">
        <v>9</v>
      </c>
      <c r="G1688" s="16">
        <v>42217</v>
      </c>
      <c r="H1688" t="s">
        <v>44</v>
      </c>
      <c r="I1688">
        <v>0</v>
      </c>
    </row>
    <row r="1689" spans="1:9" x14ac:dyDescent="0.25">
      <c r="A1689" t="s">
        <v>528</v>
      </c>
      <c r="B1689" t="s">
        <v>52</v>
      </c>
      <c r="C1689">
        <v>2</v>
      </c>
      <c r="D1689">
        <v>3</v>
      </c>
      <c r="E1689" t="s">
        <v>9</v>
      </c>
      <c r="F1689" s="1">
        <v>75</v>
      </c>
      <c r="G1689" s="16">
        <v>42217</v>
      </c>
      <c r="H1689" t="s">
        <v>237</v>
      </c>
      <c r="I1689">
        <v>914</v>
      </c>
    </row>
    <row r="1690" spans="1:9" x14ac:dyDescent="0.25">
      <c r="A1690" t="s">
        <v>528</v>
      </c>
      <c r="B1690" t="s">
        <v>55</v>
      </c>
      <c r="C1690">
        <v>1</v>
      </c>
      <c r="D1690">
        <v>6</v>
      </c>
      <c r="E1690" t="s">
        <v>56</v>
      </c>
      <c r="G1690" s="16">
        <v>42217</v>
      </c>
      <c r="H1690" t="s">
        <v>44</v>
      </c>
      <c r="I1690">
        <v>0</v>
      </c>
    </row>
    <row r="1691" spans="1:9" x14ac:dyDescent="0.25">
      <c r="A1691" t="s">
        <v>528</v>
      </c>
      <c r="B1691" t="s">
        <v>57</v>
      </c>
      <c r="C1691">
        <v>1</v>
      </c>
      <c r="D1691">
        <v>10</v>
      </c>
      <c r="E1691" t="s">
        <v>58</v>
      </c>
      <c r="G1691" s="16">
        <v>42217</v>
      </c>
      <c r="H1691" t="s">
        <v>44</v>
      </c>
      <c r="I1691">
        <v>0</v>
      </c>
    </row>
    <row r="1692" spans="1:9" x14ac:dyDescent="0.25">
      <c r="A1692" t="s">
        <v>528</v>
      </c>
      <c r="B1692" t="s">
        <v>57</v>
      </c>
      <c r="C1692">
        <v>1</v>
      </c>
      <c r="D1692">
        <v>10</v>
      </c>
      <c r="E1692" t="s">
        <v>58</v>
      </c>
      <c r="F1692" s="1">
        <v>101.3</v>
      </c>
      <c r="G1692" s="16">
        <v>42217</v>
      </c>
      <c r="H1692" t="s">
        <v>137</v>
      </c>
      <c r="I1692">
        <v>2015</v>
      </c>
    </row>
    <row r="1693" spans="1:9" x14ac:dyDescent="0.25">
      <c r="A1693" t="s">
        <v>528</v>
      </c>
      <c r="B1693" t="s">
        <v>57</v>
      </c>
      <c r="C1693">
        <v>3</v>
      </c>
      <c r="D1693">
        <v>10</v>
      </c>
      <c r="E1693" t="s">
        <v>58</v>
      </c>
      <c r="F1693" s="1">
        <v>84.615384615384613</v>
      </c>
      <c r="G1693" s="16">
        <v>42217</v>
      </c>
      <c r="H1693" t="s">
        <v>104</v>
      </c>
      <c r="I1693">
        <v>1651</v>
      </c>
    </row>
    <row r="1694" spans="1:9" x14ac:dyDescent="0.25">
      <c r="A1694" t="s">
        <v>528</v>
      </c>
      <c r="B1694" t="s">
        <v>57</v>
      </c>
      <c r="C1694">
        <v>4</v>
      </c>
      <c r="D1694">
        <v>10</v>
      </c>
      <c r="E1694" t="s">
        <v>58</v>
      </c>
      <c r="F1694" s="1">
        <v>76.92307692307692</v>
      </c>
      <c r="G1694" s="16">
        <v>42217</v>
      </c>
      <c r="H1694" t="s">
        <v>102</v>
      </c>
      <c r="I1694">
        <v>2004</v>
      </c>
    </row>
    <row r="1695" spans="1:9" x14ac:dyDescent="0.25">
      <c r="A1695" t="s">
        <v>528</v>
      </c>
      <c r="B1695" t="s">
        <v>57</v>
      </c>
      <c r="C1695">
        <v>6</v>
      </c>
      <c r="D1695">
        <v>10</v>
      </c>
      <c r="E1695" t="s">
        <v>58</v>
      </c>
      <c r="F1695" s="1">
        <v>61.53846153846154</v>
      </c>
      <c r="G1695" s="16">
        <v>42217</v>
      </c>
      <c r="H1695" t="s">
        <v>131</v>
      </c>
      <c r="I1695">
        <v>2075</v>
      </c>
    </row>
    <row r="1696" spans="1:9" x14ac:dyDescent="0.25">
      <c r="A1696" t="s">
        <v>528</v>
      </c>
      <c r="B1696" t="s">
        <v>57</v>
      </c>
      <c r="C1696">
        <v>11</v>
      </c>
      <c r="D1696">
        <v>10</v>
      </c>
      <c r="E1696" t="s">
        <v>58</v>
      </c>
      <c r="F1696" s="1">
        <v>23.07692307692308</v>
      </c>
      <c r="G1696" s="16">
        <v>42217</v>
      </c>
      <c r="H1696" t="s">
        <v>89</v>
      </c>
      <c r="I1696">
        <v>1938</v>
      </c>
    </row>
    <row r="1697" spans="1:9" x14ac:dyDescent="0.25">
      <c r="A1697" t="s">
        <v>528</v>
      </c>
      <c r="B1697" t="s">
        <v>60</v>
      </c>
      <c r="C1697">
        <v>1</v>
      </c>
      <c r="D1697">
        <v>11</v>
      </c>
      <c r="E1697" t="s">
        <v>61</v>
      </c>
      <c r="G1697" s="16">
        <v>42217</v>
      </c>
      <c r="H1697" t="s">
        <v>44</v>
      </c>
      <c r="I1697">
        <v>0</v>
      </c>
    </row>
    <row r="1698" spans="1:9" x14ac:dyDescent="0.25">
      <c r="A1698" t="s">
        <v>528</v>
      </c>
      <c r="B1698" t="s">
        <v>60</v>
      </c>
      <c r="C1698">
        <v>2</v>
      </c>
      <c r="D1698">
        <v>11</v>
      </c>
      <c r="E1698" t="s">
        <v>61</v>
      </c>
      <c r="F1698" s="1">
        <v>93.75</v>
      </c>
      <c r="G1698" s="16">
        <v>42217</v>
      </c>
      <c r="H1698" t="s">
        <v>241</v>
      </c>
      <c r="I1698">
        <v>1133</v>
      </c>
    </row>
    <row r="1699" spans="1:9" x14ac:dyDescent="0.25">
      <c r="A1699" t="s">
        <v>528</v>
      </c>
      <c r="B1699" t="s">
        <v>60</v>
      </c>
      <c r="C1699">
        <v>5</v>
      </c>
      <c r="D1699">
        <v>11</v>
      </c>
      <c r="E1699" t="s">
        <v>61</v>
      </c>
      <c r="F1699" s="1">
        <v>75</v>
      </c>
      <c r="G1699" s="16">
        <v>42217</v>
      </c>
      <c r="H1699" t="s">
        <v>62</v>
      </c>
      <c r="I1699">
        <v>1697</v>
      </c>
    </row>
    <row r="1700" spans="1:9" x14ac:dyDescent="0.25">
      <c r="A1700" t="s">
        <v>528</v>
      </c>
      <c r="B1700" t="s">
        <v>60</v>
      </c>
      <c r="C1700">
        <v>6</v>
      </c>
      <c r="D1700">
        <v>11</v>
      </c>
      <c r="E1700" t="s">
        <v>61</v>
      </c>
      <c r="F1700" s="1">
        <v>68.75</v>
      </c>
      <c r="G1700" s="16">
        <v>42217</v>
      </c>
      <c r="H1700" t="s">
        <v>140</v>
      </c>
      <c r="I1700">
        <v>2012</v>
      </c>
    </row>
    <row r="1701" spans="1:9" x14ac:dyDescent="0.25">
      <c r="A1701" t="s">
        <v>528</v>
      </c>
      <c r="B1701" t="s">
        <v>60</v>
      </c>
      <c r="C1701">
        <v>9</v>
      </c>
      <c r="D1701">
        <v>11</v>
      </c>
      <c r="E1701" t="s">
        <v>61</v>
      </c>
      <c r="F1701" s="1">
        <v>50</v>
      </c>
      <c r="G1701" s="16">
        <v>42217</v>
      </c>
      <c r="H1701" t="s">
        <v>125</v>
      </c>
      <c r="I1701">
        <v>2030</v>
      </c>
    </row>
    <row r="1702" spans="1:9" x14ac:dyDescent="0.25">
      <c r="A1702" t="s">
        <v>528</v>
      </c>
      <c r="B1702" t="s">
        <v>60</v>
      </c>
      <c r="C1702">
        <v>14</v>
      </c>
      <c r="D1702">
        <v>11</v>
      </c>
      <c r="E1702" t="s">
        <v>61</v>
      </c>
      <c r="F1702" s="1">
        <v>18.75</v>
      </c>
      <c r="G1702" s="16">
        <v>42217</v>
      </c>
      <c r="H1702" t="s">
        <v>108</v>
      </c>
      <c r="I1702">
        <v>2018</v>
      </c>
    </row>
    <row r="1703" spans="1:9" x14ac:dyDescent="0.25">
      <c r="A1703" t="s">
        <v>528</v>
      </c>
      <c r="B1703" t="s">
        <v>60</v>
      </c>
      <c r="C1703">
        <v>15</v>
      </c>
      <c r="D1703">
        <v>11</v>
      </c>
      <c r="E1703" t="s">
        <v>61</v>
      </c>
      <c r="F1703" s="1">
        <v>12.5</v>
      </c>
      <c r="G1703" s="16">
        <v>42217</v>
      </c>
      <c r="H1703" t="s">
        <v>331</v>
      </c>
      <c r="I1703">
        <v>1694</v>
      </c>
    </row>
    <row r="1704" spans="1:9" x14ac:dyDescent="0.25">
      <c r="A1704" t="s">
        <v>528</v>
      </c>
      <c r="B1704" t="s">
        <v>64</v>
      </c>
      <c r="C1704">
        <v>1</v>
      </c>
      <c r="D1704">
        <v>12</v>
      </c>
      <c r="E1704" t="s">
        <v>65</v>
      </c>
      <c r="G1704" s="16">
        <v>42217</v>
      </c>
      <c r="H1704" t="s">
        <v>44</v>
      </c>
      <c r="I1704">
        <v>0</v>
      </c>
    </row>
    <row r="1705" spans="1:9" x14ac:dyDescent="0.25">
      <c r="A1705" t="s">
        <v>528</v>
      </c>
      <c r="B1705" t="s">
        <v>66</v>
      </c>
      <c r="C1705">
        <v>1</v>
      </c>
      <c r="D1705">
        <v>13</v>
      </c>
      <c r="E1705" t="s">
        <v>67</v>
      </c>
      <c r="G1705" s="16">
        <v>42217</v>
      </c>
      <c r="H1705" t="s">
        <v>44</v>
      </c>
      <c r="I1705">
        <v>0</v>
      </c>
    </row>
    <row r="1706" spans="1:9" x14ac:dyDescent="0.25">
      <c r="A1706" t="s">
        <v>528</v>
      </c>
      <c r="B1706" t="s">
        <v>66</v>
      </c>
      <c r="C1706">
        <v>1</v>
      </c>
      <c r="D1706">
        <v>13</v>
      </c>
      <c r="E1706" t="s">
        <v>67</v>
      </c>
      <c r="F1706" s="1">
        <v>100.5</v>
      </c>
      <c r="G1706" s="16">
        <v>42217</v>
      </c>
      <c r="H1706" t="s">
        <v>377</v>
      </c>
      <c r="I1706">
        <v>1728</v>
      </c>
    </row>
    <row r="1707" spans="1:9" x14ac:dyDescent="0.25">
      <c r="A1707" t="s">
        <v>528</v>
      </c>
      <c r="B1707" t="s">
        <v>66</v>
      </c>
      <c r="C1707">
        <v>3</v>
      </c>
      <c r="D1707">
        <v>13</v>
      </c>
      <c r="E1707" t="s">
        <v>67</v>
      </c>
      <c r="F1707" s="1">
        <v>60</v>
      </c>
      <c r="G1707" s="16">
        <v>42217</v>
      </c>
      <c r="H1707" t="s">
        <v>68</v>
      </c>
      <c r="I1707">
        <v>1163</v>
      </c>
    </row>
    <row r="1708" spans="1:9" x14ac:dyDescent="0.25">
      <c r="A1708" t="s">
        <v>528</v>
      </c>
      <c r="B1708" t="s">
        <v>66</v>
      </c>
      <c r="C1708">
        <v>4</v>
      </c>
      <c r="D1708">
        <v>13</v>
      </c>
      <c r="E1708" t="s">
        <v>67</v>
      </c>
      <c r="F1708" s="1">
        <v>40</v>
      </c>
      <c r="G1708" s="16">
        <v>42217</v>
      </c>
      <c r="H1708" t="s">
        <v>447</v>
      </c>
      <c r="I1708">
        <v>1876</v>
      </c>
    </row>
    <row r="1709" spans="1:9" x14ac:dyDescent="0.25">
      <c r="A1709" t="s">
        <v>528</v>
      </c>
      <c r="B1709" t="s">
        <v>70</v>
      </c>
      <c r="C1709">
        <v>1</v>
      </c>
      <c r="D1709">
        <v>14</v>
      </c>
      <c r="E1709" t="s">
        <v>71</v>
      </c>
      <c r="G1709" s="16">
        <v>42217</v>
      </c>
      <c r="H1709" t="s">
        <v>44</v>
      </c>
      <c r="I1709">
        <v>0</v>
      </c>
    </row>
    <row r="1710" spans="1:9" x14ac:dyDescent="0.25">
      <c r="A1710" t="s">
        <v>528</v>
      </c>
      <c r="B1710" t="s">
        <v>70</v>
      </c>
      <c r="C1710">
        <v>2</v>
      </c>
      <c r="D1710">
        <v>14</v>
      </c>
      <c r="E1710" t="s">
        <v>71</v>
      </c>
      <c r="F1710" s="1">
        <v>50</v>
      </c>
      <c r="G1710" s="16">
        <v>42217</v>
      </c>
      <c r="H1710" t="s">
        <v>243</v>
      </c>
      <c r="I1710">
        <v>2013</v>
      </c>
    </row>
    <row r="1711" spans="1:9" x14ac:dyDescent="0.25">
      <c r="A1711" t="s">
        <v>528</v>
      </c>
      <c r="B1711" t="s">
        <v>72</v>
      </c>
      <c r="C1711">
        <v>1</v>
      </c>
      <c r="D1711">
        <v>17</v>
      </c>
      <c r="E1711" t="s">
        <v>73</v>
      </c>
      <c r="G1711" s="16">
        <v>42217</v>
      </c>
      <c r="H1711" t="s">
        <v>44</v>
      </c>
      <c r="I1711">
        <v>0</v>
      </c>
    </row>
    <row r="1712" spans="1:9" x14ac:dyDescent="0.25">
      <c r="A1712" t="s">
        <v>528</v>
      </c>
      <c r="B1712" t="s">
        <v>72</v>
      </c>
      <c r="C1712">
        <v>1</v>
      </c>
      <c r="D1712">
        <v>17</v>
      </c>
      <c r="E1712" t="s">
        <v>73</v>
      </c>
      <c r="F1712" s="1">
        <v>100.2</v>
      </c>
      <c r="G1712" s="16">
        <v>42217</v>
      </c>
      <c r="H1712" t="s">
        <v>146</v>
      </c>
      <c r="I1712">
        <v>2039</v>
      </c>
    </row>
    <row r="1713" spans="1:11" x14ac:dyDescent="0.25">
      <c r="A1713" t="s">
        <v>528</v>
      </c>
      <c r="B1713" t="s">
        <v>72</v>
      </c>
      <c r="C1713">
        <v>2</v>
      </c>
      <c r="D1713">
        <v>17</v>
      </c>
      <c r="E1713" t="s">
        <v>73</v>
      </c>
      <c r="F1713" s="1">
        <v>50</v>
      </c>
      <c r="G1713" s="16">
        <v>42217</v>
      </c>
      <c r="H1713" t="s">
        <v>245</v>
      </c>
      <c r="I1713">
        <v>1989</v>
      </c>
    </row>
    <row r="1714" spans="1:11" x14ac:dyDescent="0.25">
      <c r="A1714" t="s">
        <v>528</v>
      </c>
      <c r="B1714" t="s">
        <v>74</v>
      </c>
      <c r="C1714">
        <v>1</v>
      </c>
      <c r="D1714">
        <v>18</v>
      </c>
      <c r="E1714" t="s">
        <v>75</v>
      </c>
      <c r="G1714" s="16">
        <v>42217</v>
      </c>
      <c r="H1714" t="s">
        <v>44</v>
      </c>
      <c r="I1714">
        <v>0</v>
      </c>
    </row>
    <row r="1715" spans="1:11" x14ac:dyDescent="0.25">
      <c r="A1715" t="s">
        <v>528</v>
      </c>
      <c r="B1715" t="s">
        <v>76</v>
      </c>
      <c r="C1715">
        <v>1</v>
      </c>
      <c r="D1715">
        <v>22</v>
      </c>
      <c r="E1715" t="s">
        <v>77</v>
      </c>
      <c r="G1715" s="16">
        <v>42217</v>
      </c>
      <c r="H1715" t="s">
        <v>44</v>
      </c>
      <c r="I1715">
        <v>0</v>
      </c>
      <c r="K1715" t="s">
        <v>544</v>
      </c>
    </row>
    <row r="1716" spans="1:11" x14ac:dyDescent="0.25">
      <c r="A1716" t="s">
        <v>529</v>
      </c>
      <c r="B1716" t="s">
        <v>43</v>
      </c>
      <c r="C1716">
        <v>1</v>
      </c>
      <c r="D1716">
        <v>1</v>
      </c>
      <c r="E1716" t="s">
        <v>11</v>
      </c>
      <c r="G1716" s="16">
        <v>42218</v>
      </c>
      <c r="H1716" t="s">
        <v>44</v>
      </c>
      <c r="I1716">
        <v>0</v>
      </c>
    </row>
    <row r="1717" spans="1:11" x14ac:dyDescent="0.25">
      <c r="A1717" t="s">
        <v>529</v>
      </c>
      <c r="B1717" t="s">
        <v>43</v>
      </c>
      <c r="C1717">
        <v>1</v>
      </c>
      <c r="D1717">
        <v>1</v>
      </c>
      <c r="E1717" t="s">
        <v>11</v>
      </c>
      <c r="F1717" s="1">
        <v>100.7</v>
      </c>
      <c r="G1717" s="16">
        <v>42218</v>
      </c>
      <c r="H1717" t="s">
        <v>153</v>
      </c>
      <c r="I1717">
        <v>2047</v>
      </c>
    </row>
    <row r="1718" spans="1:11" x14ac:dyDescent="0.25">
      <c r="A1718" t="s">
        <v>529</v>
      </c>
      <c r="B1718" t="s">
        <v>43</v>
      </c>
      <c r="C1718">
        <v>2</v>
      </c>
      <c r="D1718">
        <v>1</v>
      </c>
      <c r="E1718" t="s">
        <v>11</v>
      </c>
      <c r="F1718" s="1">
        <v>85.714285714285708</v>
      </c>
      <c r="G1718" s="16">
        <v>42218</v>
      </c>
      <c r="H1718" t="s">
        <v>265</v>
      </c>
      <c r="I1718">
        <v>1416</v>
      </c>
    </row>
    <row r="1719" spans="1:11" x14ac:dyDescent="0.25">
      <c r="A1719" t="s">
        <v>529</v>
      </c>
      <c r="B1719" t="s">
        <v>43</v>
      </c>
      <c r="C1719">
        <v>4</v>
      </c>
      <c r="D1719">
        <v>1</v>
      </c>
      <c r="E1719" t="s">
        <v>11</v>
      </c>
      <c r="F1719" s="1">
        <v>57.142857142857139</v>
      </c>
      <c r="G1719" s="16">
        <v>42218</v>
      </c>
      <c r="H1719" t="s">
        <v>494</v>
      </c>
      <c r="I1719">
        <v>1630</v>
      </c>
    </row>
    <row r="1720" spans="1:11" x14ac:dyDescent="0.25">
      <c r="A1720" t="s">
        <v>529</v>
      </c>
      <c r="B1720" t="s">
        <v>50</v>
      </c>
      <c r="C1720">
        <v>1</v>
      </c>
      <c r="D1720">
        <v>2</v>
      </c>
      <c r="E1720" t="s">
        <v>10</v>
      </c>
      <c r="G1720" s="16">
        <v>42218</v>
      </c>
      <c r="H1720" t="s">
        <v>44</v>
      </c>
      <c r="I1720">
        <v>0</v>
      </c>
    </row>
    <row r="1721" spans="1:11" x14ac:dyDescent="0.25">
      <c r="A1721" t="s">
        <v>529</v>
      </c>
      <c r="B1721" t="s">
        <v>50</v>
      </c>
      <c r="C1721">
        <v>2</v>
      </c>
      <c r="D1721">
        <v>2</v>
      </c>
      <c r="E1721" t="s">
        <v>10</v>
      </c>
      <c r="F1721" s="1">
        <v>75</v>
      </c>
      <c r="G1721" s="16">
        <v>42218</v>
      </c>
      <c r="H1721" t="s">
        <v>538</v>
      </c>
      <c r="I1721">
        <v>1665</v>
      </c>
    </row>
    <row r="1722" spans="1:11" x14ac:dyDescent="0.25">
      <c r="A1722" t="s">
        <v>529</v>
      </c>
      <c r="B1722" t="s">
        <v>50</v>
      </c>
      <c r="C1722">
        <v>3</v>
      </c>
      <c r="D1722">
        <v>2</v>
      </c>
      <c r="E1722" t="s">
        <v>10</v>
      </c>
      <c r="F1722" s="1">
        <v>50</v>
      </c>
      <c r="G1722" s="16">
        <v>42218</v>
      </c>
      <c r="H1722" t="s">
        <v>118</v>
      </c>
      <c r="I1722">
        <v>1401</v>
      </c>
    </row>
    <row r="1723" spans="1:11" x14ac:dyDescent="0.25">
      <c r="A1723" t="s">
        <v>529</v>
      </c>
      <c r="B1723" t="s">
        <v>52</v>
      </c>
      <c r="C1723">
        <v>1</v>
      </c>
      <c r="D1723">
        <v>3</v>
      </c>
      <c r="E1723" t="s">
        <v>9</v>
      </c>
      <c r="G1723" s="16">
        <v>42218</v>
      </c>
      <c r="H1723" t="s">
        <v>44</v>
      </c>
      <c r="I1723">
        <v>0</v>
      </c>
    </row>
    <row r="1724" spans="1:11" x14ac:dyDescent="0.25">
      <c r="A1724" t="s">
        <v>529</v>
      </c>
      <c r="B1724" t="s">
        <v>55</v>
      </c>
      <c r="C1724">
        <v>1</v>
      </c>
      <c r="D1724">
        <v>6</v>
      </c>
      <c r="E1724" t="s">
        <v>56</v>
      </c>
      <c r="G1724" s="16">
        <v>42218</v>
      </c>
      <c r="H1724" t="s">
        <v>44</v>
      </c>
      <c r="I1724">
        <v>0</v>
      </c>
    </row>
    <row r="1725" spans="1:11" x14ac:dyDescent="0.25">
      <c r="A1725" t="s">
        <v>529</v>
      </c>
      <c r="B1725" t="s">
        <v>57</v>
      </c>
      <c r="C1725">
        <v>1</v>
      </c>
      <c r="D1725">
        <v>10</v>
      </c>
      <c r="E1725" t="s">
        <v>58</v>
      </c>
      <c r="G1725" s="16">
        <v>42218</v>
      </c>
      <c r="H1725" t="s">
        <v>44</v>
      </c>
      <c r="I1725">
        <v>0</v>
      </c>
    </row>
    <row r="1726" spans="1:11" x14ac:dyDescent="0.25">
      <c r="A1726" t="s">
        <v>529</v>
      </c>
      <c r="B1726" t="s">
        <v>57</v>
      </c>
      <c r="C1726">
        <v>1</v>
      </c>
      <c r="D1726">
        <v>10</v>
      </c>
      <c r="E1726" t="s">
        <v>58</v>
      </c>
      <c r="F1726" s="1">
        <v>101.4</v>
      </c>
      <c r="G1726" s="16">
        <v>42218</v>
      </c>
      <c r="H1726" t="s">
        <v>168</v>
      </c>
      <c r="I1726">
        <v>1815</v>
      </c>
    </row>
    <row r="1727" spans="1:11" x14ac:dyDescent="0.25">
      <c r="A1727" t="s">
        <v>529</v>
      </c>
      <c r="B1727" t="s">
        <v>57</v>
      </c>
      <c r="C1727">
        <v>2</v>
      </c>
      <c r="D1727">
        <v>10</v>
      </c>
      <c r="E1727" t="s">
        <v>58</v>
      </c>
      <c r="F1727" s="1">
        <v>92.857142857142861</v>
      </c>
      <c r="G1727" s="16">
        <v>42218</v>
      </c>
      <c r="H1727" t="s">
        <v>177</v>
      </c>
      <c r="I1727">
        <v>2021</v>
      </c>
    </row>
    <row r="1728" spans="1:11" x14ac:dyDescent="0.25">
      <c r="A1728" t="s">
        <v>529</v>
      </c>
      <c r="B1728" t="s">
        <v>57</v>
      </c>
      <c r="C1728">
        <v>4</v>
      </c>
      <c r="D1728">
        <v>10</v>
      </c>
      <c r="E1728" t="s">
        <v>58</v>
      </c>
      <c r="F1728" s="1">
        <v>78.571428571428569</v>
      </c>
      <c r="G1728" s="16">
        <v>42218</v>
      </c>
      <c r="H1728" t="s">
        <v>271</v>
      </c>
      <c r="I1728">
        <v>1819</v>
      </c>
    </row>
    <row r="1729" spans="1:9" x14ac:dyDescent="0.25">
      <c r="A1729" t="s">
        <v>529</v>
      </c>
      <c r="B1729" t="s">
        <v>57</v>
      </c>
      <c r="C1729">
        <v>5</v>
      </c>
      <c r="D1729">
        <v>10</v>
      </c>
      <c r="E1729" t="s">
        <v>58</v>
      </c>
      <c r="F1729" s="1">
        <v>71.428571428571431</v>
      </c>
      <c r="G1729" s="16">
        <v>42218</v>
      </c>
      <c r="H1729" t="s">
        <v>539</v>
      </c>
      <c r="I1729">
        <v>2128</v>
      </c>
    </row>
    <row r="1730" spans="1:9" x14ac:dyDescent="0.25">
      <c r="A1730" t="s">
        <v>529</v>
      </c>
      <c r="B1730" t="s">
        <v>57</v>
      </c>
      <c r="C1730">
        <v>9</v>
      </c>
      <c r="D1730">
        <v>10</v>
      </c>
      <c r="E1730" t="s">
        <v>58</v>
      </c>
      <c r="F1730" s="1">
        <v>42.857142857142854</v>
      </c>
      <c r="G1730" s="16">
        <v>42218</v>
      </c>
      <c r="H1730" t="s">
        <v>387</v>
      </c>
      <c r="I1730">
        <v>1981</v>
      </c>
    </row>
    <row r="1731" spans="1:9" x14ac:dyDescent="0.25">
      <c r="A1731" t="s">
        <v>529</v>
      </c>
      <c r="B1731" t="s">
        <v>57</v>
      </c>
      <c r="C1731">
        <v>9</v>
      </c>
      <c r="D1731">
        <v>10</v>
      </c>
      <c r="E1731" t="s">
        <v>58</v>
      </c>
      <c r="F1731" s="1">
        <v>42.857142857142854</v>
      </c>
      <c r="G1731" s="16">
        <v>42218</v>
      </c>
      <c r="H1731" t="s">
        <v>497</v>
      </c>
      <c r="I1731">
        <v>2120</v>
      </c>
    </row>
    <row r="1732" spans="1:9" x14ac:dyDescent="0.25">
      <c r="A1732" t="s">
        <v>529</v>
      </c>
      <c r="B1732" t="s">
        <v>57</v>
      </c>
      <c r="C1732">
        <v>11</v>
      </c>
      <c r="D1732">
        <v>10</v>
      </c>
      <c r="E1732" t="s">
        <v>58</v>
      </c>
      <c r="F1732" s="1">
        <v>28.571428571428569</v>
      </c>
      <c r="G1732" s="16">
        <v>42218</v>
      </c>
      <c r="H1732" t="s">
        <v>310</v>
      </c>
      <c r="I1732">
        <v>1955</v>
      </c>
    </row>
    <row r="1733" spans="1:9" x14ac:dyDescent="0.25">
      <c r="A1733" t="s">
        <v>529</v>
      </c>
      <c r="B1733" t="s">
        <v>57</v>
      </c>
      <c r="C1733">
        <v>12</v>
      </c>
      <c r="D1733">
        <v>10</v>
      </c>
      <c r="E1733" t="s">
        <v>58</v>
      </c>
      <c r="F1733" s="1">
        <v>21.428571428571431</v>
      </c>
      <c r="G1733" s="16">
        <v>42218</v>
      </c>
      <c r="H1733" t="s">
        <v>180</v>
      </c>
      <c r="I1733">
        <v>1696</v>
      </c>
    </row>
    <row r="1734" spans="1:9" x14ac:dyDescent="0.25">
      <c r="A1734" t="s">
        <v>529</v>
      </c>
      <c r="B1734" t="s">
        <v>60</v>
      </c>
      <c r="C1734">
        <v>1</v>
      </c>
      <c r="D1734">
        <v>11</v>
      </c>
      <c r="E1734" t="s">
        <v>61</v>
      </c>
      <c r="G1734" s="16">
        <v>42218</v>
      </c>
      <c r="H1734" t="s">
        <v>44</v>
      </c>
      <c r="I1734">
        <v>0</v>
      </c>
    </row>
    <row r="1735" spans="1:9" x14ac:dyDescent="0.25">
      <c r="A1735" t="s">
        <v>529</v>
      </c>
      <c r="B1735" t="s">
        <v>60</v>
      </c>
      <c r="C1735">
        <v>3</v>
      </c>
      <c r="D1735">
        <v>11</v>
      </c>
      <c r="E1735" t="s">
        <v>61</v>
      </c>
      <c r="F1735" s="1">
        <v>93.75</v>
      </c>
      <c r="G1735" s="16">
        <v>42218</v>
      </c>
      <c r="H1735" t="s">
        <v>389</v>
      </c>
      <c r="I1735">
        <v>1380</v>
      </c>
    </row>
    <row r="1736" spans="1:9" x14ac:dyDescent="0.25">
      <c r="A1736" t="s">
        <v>529</v>
      </c>
      <c r="B1736" t="s">
        <v>60</v>
      </c>
      <c r="C1736">
        <v>4</v>
      </c>
      <c r="D1736">
        <v>11</v>
      </c>
      <c r="E1736" t="s">
        <v>61</v>
      </c>
      <c r="F1736" s="1">
        <v>90.625</v>
      </c>
      <c r="G1736" s="16">
        <v>42218</v>
      </c>
      <c r="H1736" t="s">
        <v>216</v>
      </c>
      <c r="I1736">
        <v>2031</v>
      </c>
    </row>
    <row r="1737" spans="1:9" x14ac:dyDescent="0.25">
      <c r="A1737" t="s">
        <v>529</v>
      </c>
      <c r="B1737" t="s">
        <v>60</v>
      </c>
      <c r="C1737">
        <v>6</v>
      </c>
      <c r="D1737">
        <v>11</v>
      </c>
      <c r="E1737" t="s">
        <v>61</v>
      </c>
      <c r="F1737" s="1">
        <v>84.375</v>
      </c>
      <c r="G1737" s="16">
        <v>42218</v>
      </c>
      <c r="H1737" t="s">
        <v>311</v>
      </c>
      <c r="I1737">
        <v>1945</v>
      </c>
    </row>
    <row r="1738" spans="1:9" x14ac:dyDescent="0.25">
      <c r="A1738" t="s">
        <v>529</v>
      </c>
      <c r="B1738" t="s">
        <v>60</v>
      </c>
      <c r="C1738">
        <v>9</v>
      </c>
      <c r="D1738">
        <v>11</v>
      </c>
      <c r="E1738" t="s">
        <v>61</v>
      </c>
      <c r="F1738" s="1">
        <v>75</v>
      </c>
      <c r="G1738" s="16">
        <v>42218</v>
      </c>
      <c r="H1738" t="s">
        <v>217</v>
      </c>
      <c r="I1738">
        <v>2048</v>
      </c>
    </row>
    <row r="1739" spans="1:9" x14ac:dyDescent="0.25">
      <c r="A1739" t="s">
        <v>529</v>
      </c>
      <c r="B1739" t="s">
        <v>60</v>
      </c>
      <c r="C1739">
        <v>10</v>
      </c>
      <c r="D1739">
        <v>11</v>
      </c>
      <c r="E1739" t="s">
        <v>61</v>
      </c>
      <c r="F1739" s="1">
        <v>71.875</v>
      </c>
      <c r="G1739" s="16">
        <v>42218</v>
      </c>
      <c r="H1739" t="s">
        <v>215</v>
      </c>
      <c r="I1739">
        <v>2028</v>
      </c>
    </row>
    <row r="1740" spans="1:9" x14ac:dyDescent="0.25">
      <c r="A1740" t="s">
        <v>529</v>
      </c>
      <c r="B1740" t="s">
        <v>60</v>
      </c>
      <c r="C1740">
        <v>11</v>
      </c>
      <c r="D1740">
        <v>11</v>
      </c>
      <c r="E1740" t="s">
        <v>61</v>
      </c>
      <c r="F1740" s="1">
        <v>68.75</v>
      </c>
      <c r="G1740" s="16">
        <v>42218</v>
      </c>
      <c r="H1740" t="s">
        <v>430</v>
      </c>
      <c r="I1740">
        <v>2111</v>
      </c>
    </row>
    <row r="1741" spans="1:9" x14ac:dyDescent="0.25">
      <c r="A1741" t="s">
        <v>529</v>
      </c>
      <c r="B1741" t="s">
        <v>60</v>
      </c>
      <c r="C1741">
        <v>14</v>
      </c>
      <c r="D1741">
        <v>11</v>
      </c>
      <c r="E1741" t="s">
        <v>61</v>
      </c>
      <c r="F1741" s="1">
        <v>59.375</v>
      </c>
      <c r="G1741" s="16">
        <v>42218</v>
      </c>
      <c r="H1741" t="s">
        <v>241</v>
      </c>
      <c r="I1741">
        <v>1133</v>
      </c>
    </row>
    <row r="1742" spans="1:9" x14ac:dyDescent="0.25">
      <c r="A1742" t="s">
        <v>529</v>
      </c>
      <c r="B1742" t="s">
        <v>60</v>
      </c>
      <c r="C1742">
        <v>22</v>
      </c>
      <c r="D1742">
        <v>11</v>
      </c>
      <c r="E1742" t="s">
        <v>61</v>
      </c>
      <c r="F1742" s="1">
        <v>34.375</v>
      </c>
      <c r="G1742" s="16">
        <v>42218</v>
      </c>
      <c r="H1742" t="s">
        <v>313</v>
      </c>
      <c r="I1742">
        <v>1717</v>
      </c>
    </row>
    <row r="1743" spans="1:9" x14ac:dyDescent="0.25">
      <c r="A1743" t="s">
        <v>529</v>
      </c>
      <c r="B1743" t="s">
        <v>60</v>
      </c>
      <c r="C1743">
        <v>24</v>
      </c>
      <c r="D1743">
        <v>11</v>
      </c>
      <c r="E1743" t="s">
        <v>61</v>
      </c>
      <c r="F1743" s="1">
        <v>28.125</v>
      </c>
      <c r="G1743" s="16">
        <v>42218</v>
      </c>
      <c r="H1743" t="s">
        <v>91</v>
      </c>
      <c r="I1743">
        <v>1940</v>
      </c>
    </row>
    <row r="1744" spans="1:9" x14ac:dyDescent="0.25">
      <c r="A1744" t="s">
        <v>529</v>
      </c>
      <c r="B1744" t="s">
        <v>64</v>
      </c>
      <c r="C1744">
        <v>1</v>
      </c>
      <c r="D1744">
        <v>12</v>
      </c>
      <c r="E1744" t="s">
        <v>65</v>
      </c>
      <c r="G1744" s="16">
        <v>42218</v>
      </c>
      <c r="H1744" t="s">
        <v>44</v>
      </c>
      <c r="I1744">
        <v>0</v>
      </c>
    </row>
    <row r="1745" spans="1:11" x14ac:dyDescent="0.25">
      <c r="A1745" t="s">
        <v>529</v>
      </c>
      <c r="B1745" t="s">
        <v>66</v>
      </c>
      <c r="C1745">
        <v>1</v>
      </c>
      <c r="D1745">
        <v>13</v>
      </c>
      <c r="E1745" t="s">
        <v>67</v>
      </c>
      <c r="G1745" s="16">
        <v>42218</v>
      </c>
      <c r="H1745" t="s">
        <v>44</v>
      </c>
      <c r="I1745">
        <v>0</v>
      </c>
    </row>
    <row r="1746" spans="1:11" x14ac:dyDescent="0.25">
      <c r="A1746" t="s">
        <v>529</v>
      </c>
      <c r="B1746" t="s">
        <v>66</v>
      </c>
      <c r="C1746">
        <v>1</v>
      </c>
      <c r="D1746">
        <v>13</v>
      </c>
      <c r="E1746" t="s">
        <v>67</v>
      </c>
      <c r="F1746" s="1">
        <v>100.4</v>
      </c>
      <c r="G1746" s="16">
        <v>42218</v>
      </c>
      <c r="H1746" t="s">
        <v>283</v>
      </c>
      <c r="I1746">
        <v>429</v>
      </c>
    </row>
    <row r="1747" spans="1:11" x14ac:dyDescent="0.25">
      <c r="A1747" t="s">
        <v>529</v>
      </c>
      <c r="B1747" t="s">
        <v>66</v>
      </c>
      <c r="C1747">
        <v>2</v>
      </c>
      <c r="D1747">
        <v>13</v>
      </c>
      <c r="E1747" t="s">
        <v>67</v>
      </c>
      <c r="F1747" s="1">
        <v>75</v>
      </c>
      <c r="G1747" s="16">
        <v>42218</v>
      </c>
      <c r="H1747" t="s">
        <v>198</v>
      </c>
      <c r="I1747">
        <v>979</v>
      </c>
    </row>
    <row r="1748" spans="1:11" x14ac:dyDescent="0.25">
      <c r="A1748" t="s">
        <v>529</v>
      </c>
      <c r="B1748" t="s">
        <v>66</v>
      </c>
      <c r="C1748">
        <v>3</v>
      </c>
      <c r="D1748">
        <v>13</v>
      </c>
      <c r="E1748" t="s">
        <v>67</v>
      </c>
      <c r="F1748" s="1">
        <v>50</v>
      </c>
      <c r="G1748" s="16">
        <v>42218</v>
      </c>
      <c r="H1748" t="s">
        <v>242</v>
      </c>
      <c r="I1748">
        <v>2074</v>
      </c>
    </row>
    <row r="1749" spans="1:11" x14ac:dyDescent="0.25">
      <c r="A1749" t="s">
        <v>529</v>
      </c>
      <c r="B1749" t="s">
        <v>70</v>
      </c>
      <c r="C1749">
        <v>1</v>
      </c>
      <c r="D1749">
        <v>14</v>
      </c>
      <c r="E1749" t="s">
        <v>71</v>
      </c>
      <c r="G1749" s="16">
        <v>42218</v>
      </c>
      <c r="H1749" t="s">
        <v>44</v>
      </c>
      <c r="I1749">
        <v>0</v>
      </c>
    </row>
    <row r="1750" spans="1:11" x14ac:dyDescent="0.25">
      <c r="A1750" t="s">
        <v>529</v>
      </c>
      <c r="B1750" t="s">
        <v>70</v>
      </c>
      <c r="C1750">
        <v>1</v>
      </c>
      <c r="D1750">
        <v>14</v>
      </c>
      <c r="E1750" t="s">
        <v>71</v>
      </c>
      <c r="F1750" s="1">
        <v>100.2</v>
      </c>
      <c r="G1750" s="16">
        <v>42218</v>
      </c>
      <c r="H1750" t="s">
        <v>485</v>
      </c>
      <c r="I1750">
        <v>1546</v>
      </c>
    </row>
    <row r="1751" spans="1:11" x14ac:dyDescent="0.25">
      <c r="A1751" t="s">
        <v>529</v>
      </c>
      <c r="B1751" t="s">
        <v>70</v>
      </c>
      <c r="C1751">
        <v>2</v>
      </c>
      <c r="D1751">
        <v>14</v>
      </c>
      <c r="E1751" t="s">
        <v>71</v>
      </c>
      <c r="F1751" s="1">
        <v>50</v>
      </c>
      <c r="G1751" s="16">
        <v>42218</v>
      </c>
      <c r="H1751" t="s">
        <v>415</v>
      </c>
      <c r="I1751">
        <v>1475</v>
      </c>
    </row>
    <row r="1752" spans="1:11" x14ac:dyDescent="0.25">
      <c r="A1752" t="s">
        <v>529</v>
      </c>
      <c r="B1752" t="s">
        <v>72</v>
      </c>
      <c r="C1752">
        <v>1</v>
      </c>
      <c r="D1752">
        <v>17</v>
      </c>
      <c r="E1752" t="s">
        <v>73</v>
      </c>
      <c r="G1752" s="16">
        <v>42218</v>
      </c>
      <c r="H1752" t="s">
        <v>44</v>
      </c>
      <c r="I1752">
        <v>0</v>
      </c>
    </row>
    <row r="1753" spans="1:11" x14ac:dyDescent="0.25">
      <c r="A1753" t="s">
        <v>529</v>
      </c>
      <c r="B1753" t="s">
        <v>74</v>
      </c>
      <c r="C1753">
        <v>1</v>
      </c>
      <c r="D1753">
        <v>18</v>
      </c>
      <c r="E1753" t="s">
        <v>75</v>
      </c>
      <c r="G1753" s="16">
        <v>42218</v>
      </c>
      <c r="H1753" t="s">
        <v>44</v>
      </c>
      <c r="I1753">
        <v>0</v>
      </c>
    </row>
    <row r="1754" spans="1:11" x14ac:dyDescent="0.25">
      <c r="A1754" t="s">
        <v>529</v>
      </c>
      <c r="B1754" t="s">
        <v>74</v>
      </c>
      <c r="C1754">
        <v>3</v>
      </c>
      <c r="D1754">
        <v>18</v>
      </c>
      <c r="E1754" t="s">
        <v>75</v>
      </c>
      <c r="F1754" s="1">
        <v>33.333333333333329</v>
      </c>
      <c r="G1754" s="16">
        <v>42218</v>
      </c>
      <c r="H1754" t="s">
        <v>317</v>
      </c>
      <c r="I1754">
        <v>1820</v>
      </c>
    </row>
    <row r="1755" spans="1:11" x14ac:dyDescent="0.25">
      <c r="A1755" t="s">
        <v>529</v>
      </c>
      <c r="B1755" t="s">
        <v>76</v>
      </c>
      <c r="C1755">
        <v>1</v>
      </c>
      <c r="D1755">
        <v>22</v>
      </c>
      <c r="E1755" t="s">
        <v>77</v>
      </c>
      <c r="G1755" s="16">
        <v>42218</v>
      </c>
      <c r="H1755" t="s">
        <v>44</v>
      </c>
      <c r="I1755">
        <v>0</v>
      </c>
      <c r="K1755" t="s">
        <v>545</v>
      </c>
    </row>
    <row r="1756" spans="1:11" x14ac:dyDescent="0.25">
      <c r="A1756" t="s">
        <v>547</v>
      </c>
      <c r="B1756" t="s">
        <v>43</v>
      </c>
      <c r="C1756">
        <v>1</v>
      </c>
      <c r="D1756">
        <v>1</v>
      </c>
      <c r="E1756" t="s">
        <v>11</v>
      </c>
      <c r="G1756" s="16">
        <v>42224</v>
      </c>
      <c r="H1756" t="s">
        <v>44</v>
      </c>
      <c r="I1756">
        <v>0</v>
      </c>
    </row>
    <row r="1757" spans="1:11" x14ac:dyDescent="0.25">
      <c r="A1757" t="s">
        <v>547</v>
      </c>
      <c r="B1757" t="s">
        <v>43</v>
      </c>
      <c r="C1757">
        <v>1</v>
      </c>
      <c r="D1757">
        <v>1</v>
      </c>
      <c r="E1757" t="s">
        <v>11</v>
      </c>
      <c r="F1757" s="1">
        <v>101.1</v>
      </c>
      <c r="G1757" s="16">
        <v>42224</v>
      </c>
      <c r="H1757" t="s">
        <v>195</v>
      </c>
      <c r="I1757">
        <v>1742</v>
      </c>
    </row>
    <row r="1758" spans="1:11" x14ac:dyDescent="0.25">
      <c r="A1758" t="s">
        <v>547</v>
      </c>
      <c r="B1758" t="s">
        <v>43</v>
      </c>
      <c r="C1758">
        <v>2</v>
      </c>
      <c r="D1758">
        <v>1</v>
      </c>
      <c r="E1758" t="s">
        <v>11</v>
      </c>
      <c r="F1758" s="1">
        <v>90.909090909090907</v>
      </c>
      <c r="G1758" s="16">
        <v>42224</v>
      </c>
      <c r="H1758" t="s">
        <v>296</v>
      </c>
      <c r="I1758">
        <v>1245</v>
      </c>
    </row>
    <row r="1759" spans="1:11" x14ac:dyDescent="0.25">
      <c r="A1759" t="s">
        <v>547</v>
      </c>
      <c r="B1759" t="s">
        <v>43</v>
      </c>
      <c r="C1759">
        <v>4</v>
      </c>
      <c r="D1759">
        <v>1</v>
      </c>
      <c r="E1759" t="s">
        <v>11</v>
      </c>
      <c r="F1759" s="1">
        <v>72.72727272727272</v>
      </c>
      <c r="G1759" s="16">
        <v>42224</v>
      </c>
      <c r="H1759" t="s">
        <v>319</v>
      </c>
      <c r="I1759">
        <v>1286</v>
      </c>
    </row>
    <row r="1760" spans="1:11" x14ac:dyDescent="0.25">
      <c r="A1760" t="s">
        <v>547</v>
      </c>
      <c r="B1760" t="s">
        <v>43</v>
      </c>
      <c r="C1760">
        <v>6</v>
      </c>
      <c r="D1760">
        <v>1</v>
      </c>
      <c r="E1760" t="s">
        <v>11</v>
      </c>
      <c r="F1760" s="1">
        <v>54.54545454545454</v>
      </c>
      <c r="G1760" s="16">
        <v>42224</v>
      </c>
      <c r="H1760" t="s">
        <v>150</v>
      </c>
      <c r="I1760">
        <v>248</v>
      </c>
    </row>
    <row r="1761" spans="1:9" x14ac:dyDescent="0.25">
      <c r="A1761" t="s">
        <v>547</v>
      </c>
      <c r="B1761" t="s">
        <v>43</v>
      </c>
      <c r="C1761">
        <v>6</v>
      </c>
      <c r="D1761">
        <v>1</v>
      </c>
      <c r="E1761" t="s">
        <v>11</v>
      </c>
      <c r="F1761" s="1">
        <v>54.54545454545454</v>
      </c>
      <c r="G1761" s="16">
        <v>42224</v>
      </c>
      <c r="H1761" t="s">
        <v>49</v>
      </c>
      <c r="I1761">
        <v>1768</v>
      </c>
    </row>
    <row r="1762" spans="1:9" x14ac:dyDescent="0.25">
      <c r="A1762" t="s">
        <v>547</v>
      </c>
      <c r="B1762" t="s">
        <v>43</v>
      </c>
      <c r="C1762">
        <v>10</v>
      </c>
      <c r="D1762">
        <v>1</v>
      </c>
      <c r="E1762" t="s">
        <v>11</v>
      </c>
      <c r="F1762" s="1">
        <v>18.181818181818173</v>
      </c>
      <c r="G1762" s="16">
        <v>42224</v>
      </c>
      <c r="H1762" t="s">
        <v>151</v>
      </c>
      <c r="I1762">
        <v>595</v>
      </c>
    </row>
    <row r="1763" spans="1:9" x14ac:dyDescent="0.25">
      <c r="A1763" t="s">
        <v>547</v>
      </c>
      <c r="B1763" t="s">
        <v>43</v>
      </c>
      <c r="C1763">
        <v>11</v>
      </c>
      <c r="D1763">
        <v>1</v>
      </c>
      <c r="E1763" t="s">
        <v>11</v>
      </c>
      <c r="F1763" s="1">
        <v>9.0909090909090793</v>
      </c>
      <c r="G1763" s="16">
        <v>42224</v>
      </c>
      <c r="H1763" t="s">
        <v>156</v>
      </c>
      <c r="I1763">
        <v>721</v>
      </c>
    </row>
    <row r="1764" spans="1:9" x14ac:dyDescent="0.25">
      <c r="A1764" t="s">
        <v>547</v>
      </c>
      <c r="B1764" t="s">
        <v>50</v>
      </c>
      <c r="C1764">
        <v>1</v>
      </c>
      <c r="D1764">
        <v>2</v>
      </c>
      <c r="E1764" t="s">
        <v>10</v>
      </c>
      <c r="G1764" s="16">
        <v>42224</v>
      </c>
      <c r="H1764" t="s">
        <v>44</v>
      </c>
      <c r="I1764">
        <v>0</v>
      </c>
    </row>
    <row r="1765" spans="1:9" x14ac:dyDescent="0.25">
      <c r="A1765" t="s">
        <v>547</v>
      </c>
      <c r="B1765" t="s">
        <v>50</v>
      </c>
      <c r="C1765">
        <v>1</v>
      </c>
      <c r="D1765">
        <v>2</v>
      </c>
      <c r="E1765" t="s">
        <v>10</v>
      </c>
      <c r="F1765" s="1">
        <v>100.6</v>
      </c>
      <c r="G1765" s="16">
        <v>42224</v>
      </c>
      <c r="H1765" t="s">
        <v>261</v>
      </c>
      <c r="I1765">
        <v>747</v>
      </c>
    </row>
    <row r="1766" spans="1:9" x14ac:dyDescent="0.25">
      <c r="A1766" t="s">
        <v>547</v>
      </c>
      <c r="B1766" t="s">
        <v>50</v>
      </c>
      <c r="C1766">
        <v>3</v>
      </c>
      <c r="D1766">
        <v>2</v>
      </c>
      <c r="E1766" t="s">
        <v>10</v>
      </c>
      <c r="F1766" s="1">
        <v>66.666666666666657</v>
      </c>
      <c r="G1766" s="16">
        <v>42224</v>
      </c>
      <c r="H1766" t="s">
        <v>262</v>
      </c>
      <c r="I1766">
        <v>1411</v>
      </c>
    </row>
    <row r="1767" spans="1:9" x14ac:dyDescent="0.25">
      <c r="A1767" t="s">
        <v>547</v>
      </c>
      <c r="B1767" t="s">
        <v>50</v>
      </c>
      <c r="C1767">
        <v>4</v>
      </c>
      <c r="D1767">
        <v>2</v>
      </c>
      <c r="E1767" t="s">
        <v>10</v>
      </c>
      <c r="F1767" s="1">
        <v>50</v>
      </c>
      <c r="G1767" s="16">
        <v>42224</v>
      </c>
      <c r="H1767" t="s">
        <v>51</v>
      </c>
      <c r="I1767">
        <v>1112</v>
      </c>
    </row>
    <row r="1768" spans="1:9" x14ac:dyDescent="0.25">
      <c r="A1768" t="s">
        <v>547</v>
      </c>
      <c r="B1768" t="s">
        <v>52</v>
      </c>
      <c r="C1768">
        <v>1</v>
      </c>
      <c r="D1768">
        <v>3</v>
      </c>
      <c r="E1768" t="s">
        <v>9</v>
      </c>
      <c r="G1768" s="16">
        <v>42224</v>
      </c>
      <c r="H1768" t="s">
        <v>44</v>
      </c>
      <c r="I1768">
        <v>0</v>
      </c>
    </row>
    <row r="1769" spans="1:9" x14ac:dyDescent="0.25">
      <c r="A1769" t="s">
        <v>547</v>
      </c>
      <c r="B1769" t="s">
        <v>52</v>
      </c>
      <c r="C1769">
        <v>1</v>
      </c>
      <c r="D1769">
        <v>3</v>
      </c>
      <c r="E1769" t="s">
        <v>9</v>
      </c>
      <c r="F1769" s="1">
        <v>100.2</v>
      </c>
      <c r="G1769" s="16">
        <v>42224</v>
      </c>
      <c r="H1769" t="s">
        <v>510</v>
      </c>
      <c r="I1769">
        <v>1533</v>
      </c>
    </row>
    <row r="1770" spans="1:9" x14ac:dyDescent="0.25">
      <c r="A1770" t="s">
        <v>547</v>
      </c>
      <c r="B1770" t="s">
        <v>52</v>
      </c>
      <c r="C1770">
        <v>2</v>
      </c>
      <c r="D1770">
        <v>3</v>
      </c>
      <c r="E1770" t="s">
        <v>9</v>
      </c>
      <c r="F1770" s="1">
        <v>50</v>
      </c>
      <c r="G1770" s="16">
        <v>42224</v>
      </c>
      <c r="H1770" t="s">
        <v>548</v>
      </c>
      <c r="I1770">
        <v>1107</v>
      </c>
    </row>
    <row r="1771" spans="1:9" x14ac:dyDescent="0.25">
      <c r="A1771" t="s">
        <v>547</v>
      </c>
      <c r="B1771" t="s">
        <v>55</v>
      </c>
      <c r="C1771">
        <v>1</v>
      </c>
      <c r="D1771">
        <v>6</v>
      </c>
      <c r="E1771" t="s">
        <v>56</v>
      </c>
      <c r="G1771" s="16">
        <v>42224</v>
      </c>
      <c r="H1771" t="s">
        <v>44</v>
      </c>
      <c r="I1771">
        <v>0</v>
      </c>
    </row>
    <row r="1772" spans="1:9" x14ac:dyDescent="0.25">
      <c r="A1772" t="s">
        <v>547</v>
      </c>
      <c r="B1772" t="s">
        <v>55</v>
      </c>
      <c r="C1772">
        <v>1</v>
      </c>
      <c r="D1772">
        <v>6</v>
      </c>
      <c r="E1772" t="s">
        <v>56</v>
      </c>
      <c r="F1772" s="1">
        <v>100.1</v>
      </c>
      <c r="G1772" s="16">
        <v>42224</v>
      </c>
      <c r="H1772" t="s">
        <v>191</v>
      </c>
      <c r="I1772">
        <v>1978</v>
      </c>
    </row>
    <row r="1773" spans="1:9" x14ac:dyDescent="0.25">
      <c r="A1773" t="s">
        <v>547</v>
      </c>
      <c r="B1773" t="s">
        <v>57</v>
      </c>
      <c r="C1773">
        <v>1</v>
      </c>
      <c r="D1773">
        <v>10</v>
      </c>
      <c r="E1773" t="s">
        <v>58</v>
      </c>
      <c r="G1773" s="16">
        <v>42224</v>
      </c>
      <c r="H1773" t="s">
        <v>44</v>
      </c>
      <c r="I1773">
        <v>0</v>
      </c>
    </row>
    <row r="1774" spans="1:9" x14ac:dyDescent="0.25">
      <c r="A1774" t="s">
        <v>547</v>
      </c>
      <c r="B1774" t="s">
        <v>57</v>
      </c>
      <c r="C1774">
        <v>1</v>
      </c>
      <c r="D1774">
        <v>10</v>
      </c>
      <c r="E1774" t="s">
        <v>58</v>
      </c>
      <c r="F1774" s="1">
        <v>101.4</v>
      </c>
      <c r="G1774" s="16">
        <v>42224</v>
      </c>
      <c r="H1774" t="s">
        <v>123</v>
      </c>
      <c r="I1774">
        <v>1885</v>
      </c>
    </row>
    <row r="1775" spans="1:9" x14ac:dyDescent="0.25">
      <c r="A1775" t="s">
        <v>547</v>
      </c>
      <c r="B1775" t="s">
        <v>57</v>
      </c>
      <c r="C1775">
        <v>2</v>
      </c>
      <c r="D1775">
        <v>10</v>
      </c>
      <c r="E1775" t="s">
        <v>58</v>
      </c>
      <c r="F1775" s="1">
        <v>92.857142857142861</v>
      </c>
      <c r="G1775" s="16">
        <v>42224</v>
      </c>
      <c r="H1775" t="s">
        <v>169</v>
      </c>
      <c r="I1775">
        <v>2055</v>
      </c>
    </row>
    <row r="1776" spans="1:9" x14ac:dyDescent="0.25">
      <c r="A1776" t="s">
        <v>547</v>
      </c>
      <c r="B1776" t="s">
        <v>57</v>
      </c>
      <c r="C1776">
        <v>3</v>
      </c>
      <c r="D1776">
        <v>10</v>
      </c>
      <c r="E1776" t="s">
        <v>58</v>
      </c>
      <c r="F1776" s="1">
        <v>85.714285714285708</v>
      </c>
      <c r="G1776" s="16">
        <v>42224</v>
      </c>
      <c r="H1776" t="s">
        <v>209</v>
      </c>
      <c r="I1776">
        <v>1434</v>
      </c>
    </row>
    <row r="1777" spans="1:9" x14ac:dyDescent="0.25">
      <c r="A1777" t="s">
        <v>547</v>
      </c>
      <c r="B1777" t="s">
        <v>57</v>
      </c>
      <c r="C1777">
        <v>4</v>
      </c>
      <c r="D1777">
        <v>10</v>
      </c>
      <c r="E1777" t="s">
        <v>58</v>
      </c>
      <c r="F1777" s="1">
        <v>78.571428571428569</v>
      </c>
      <c r="G1777" s="16">
        <v>42224</v>
      </c>
      <c r="H1777" t="s">
        <v>268</v>
      </c>
      <c r="I1777">
        <v>1812</v>
      </c>
    </row>
    <row r="1778" spans="1:9" x14ac:dyDescent="0.25">
      <c r="A1778" t="s">
        <v>547</v>
      </c>
      <c r="B1778" t="s">
        <v>57</v>
      </c>
      <c r="C1778">
        <v>6</v>
      </c>
      <c r="D1778">
        <v>10</v>
      </c>
      <c r="E1778" t="s">
        <v>58</v>
      </c>
      <c r="F1778" s="1">
        <v>64.285714285714278</v>
      </c>
      <c r="G1778" s="16">
        <v>42224</v>
      </c>
      <c r="H1778" t="s">
        <v>179</v>
      </c>
      <c r="I1778">
        <v>1710</v>
      </c>
    </row>
    <row r="1779" spans="1:9" x14ac:dyDescent="0.25">
      <c r="A1779" t="s">
        <v>547</v>
      </c>
      <c r="B1779" t="s">
        <v>57</v>
      </c>
      <c r="C1779">
        <v>8</v>
      </c>
      <c r="D1779">
        <v>10</v>
      </c>
      <c r="E1779" t="s">
        <v>58</v>
      </c>
      <c r="F1779" s="1">
        <v>50</v>
      </c>
      <c r="G1779" s="16">
        <v>42224</v>
      </c>
      <c r="H1779" t="s">
        <v>549</v>
      </c>
      <c r="I1779">
        <v>1084</v>
      </c>
    </row>
    <row r="1780" spans="1:9" x14ac:dyDescent="0.25">
      <c r="A1780" t="s">
        <v>547</v>
      </c>
      <c r="B1780" t="s">
        <v>57</v>
      </c>
      <c r="C1780">
        <v>9</v>
      </c>
      <c r="D1780">
        <v>10</v>
      </c>
      <c r="E1780" t="s">
        <v>58</v>
      </c>
      <c r="F1780" s="1">
        <v>42.857142857142854</v>
      </c>
      <c r="G1780" s="16">
        <v>42224</v>
      </c>
      <c r="H1780" t="s">
        <v>176</v>
      </c>
      <c r="I1780">
        <v>1777</v>
      </c>
    </row>
    <row r="1781" spans="1:9" x14ac:dyDescent="0.25">
      <c r="A1781" t="s">
        <v>547</v>
      </c>
      <c r="B1781" t="s">
        <v>57</v>
      </c>
      <c r="C1781">
        <v>9</v>
      </c>
      <c r="D1781">
        <v>10</v>
      </c>
      <c r="E1781" t="s">
        <v>58</v>
      </c>
      <c r="F1781" s="1">
        <v>42.857142857142854</v>
      </c>
      <c r="G1781" s="16">
        <v>42224</v>
      </c>
      <c r="H1781" t="s">
        <v>438</v>
      </c>
      <c r="I1781">
        <v>2062</v>
      </c>
    </row>
    <row r="1782" spans="1:9" x14ac:dyDescent="0.25">
      <c r="A1782" t="s">
        <v>547</v>
      </c>
      <c r="B1782" t="s">
        <v>57</v>
      </c>
      <c r="C1782">
        <v>11</v>
      </c>
      <c r="D1782">
        <v>10</v>
      </c>
      <c r="E1782" t="s">
        <v>58</v>
      </c>
      <c r="F1782" s="1">
        <v>28.571428571428569</v>
      </c>
      <c r="G1782" s="16">
        <v>42224</v>
      </c>
      <c r="H1782" t="s">
        <v>327</v>
      </c>
      <c r="I1782">
        <v>1615</v>
      </c>
    </row>
    <row r="1783" spans="1:9" x14ac:dyDescent="0.25">
      <c r="A1783" t="s">
        <v>547</v>
      </c>
      <c r="B1783" t="s">
        <v>57</v>
      </c>
      <c r="C1783">
        <v>13</v>
      </c>
      <c r="D1783">
        <v>10</v>
      </c>
      <c r="E1783" t="s">
        <v>58</v>
      </c>
      <c r="F1783" s="1">
        <v>14.285714285714278</v>
      </c>
      <c r="G1783" s="16">
        <v>42224</v>
      </c>
      <c r="H1783" t="s">
        <v>210</v>
      </c>
      <c r="I1783">
        <v>1677</v>
      </c>
    </row>
    <row r="1784" spans="1:9" x14ac:dyDescent="0.25">
      <c r="A1784" t="s">
        <v>547</v>
      </c>
      <c r="B1784" t="s">
        <v>57</v>
      </c>
      <c r="C1784">
        <v>14</v>
      </c>
      <c r="D1784">
        <v>10</v>
      </c>
      <c r="E1784" t="s">
        <v>58</v>
      </c>
      <c r="F1784" s="1">
        <v>7.1428571428571388</v>
      </c>
      <c r="G1784" s="16">
        <v>42224</v>
      </c>
      <c r="H1784" t="s">
        <v>167</v>
      </c>
      <c r="I1784">
        <v>1412</v>
      </c>
    </row>
    <row r="1785" spans="1:9" x14ac:dyDescent="0.25">
      <c r="A1785" t="s">
        <v>547</v>
      </c>
      <c r="B1785" t="s">
        <v>60</v>
      </c>
      <c r="C1785">
        <v>1</v>
      </c>
      <c r="D1785">
        <v>11</v>
      </c>
      <c r="E1785" t="s">
        <v>61</v>
      </c>
      <c r="G1785" s="16">
        <v>42224</v>
      </c>
      <c r="H1785" t="s">
        <v>44</v>
      </c>
      <c r="I1785">
        <v>0</v>
      </c>
    </row>
    <row r="1786" spans="1:9" x14ac:dyDescent="0.25">
      <c r="A1786" t="s">
        <v>547</v>
      </c>
      <c r="B1786" t="s">
        <v>60</v>
      </c>
      <c r="C1786">
        <v>1</v>
      </c>
      <c r="D1786">
        <v>11</v>
      </c>
      <c r="E1786" t="s">
        <v>61</v>
      </c>
      <c r="F1786" s="1">
        <v>101.9</v>
      </c>
      <c r="G1786" s="16">
        <v>42224</v>
      </c>
      <c r="H1786" t="s">
        <v>208</v>
      </c>
      <c r="I1786">
        <v>1764</v>
      </c>
    </row>
    <row r="1787" spans="1:9" x14ac:dyDescent="0.25">
      <c r="A1787" t="s">
        <v>547</v>
      </c>
      <c r="B1787" t="s">
        <v>60</v>
      </c>
      <c r="C1787">
        <v>2</v>
      </c>
      <c r="D1787">
        <v>11</v>
      </c>
      <c r="E1787" t="s">
        <v>61</v>
      </c>
      <c r="F1787" s="1">
        <v>94.73684210526315</v>
      </c>
      <c r="G1787" s="16">
        <v>42224</v>
      </c>
      <c r="H1787" t="s">
        <v>329</v>
      </c>
      <c r="I1787">
        <v>1713</v>
      </c>
    </row>
    <row r="1788" spans="1:9" x14ac:dyDescent="0.25">
      <c r="A1788" t="s">
        <v>547</v>
      </c>
      <c r="B1788" t="s">
        <v>60</v>
      </c>
      <c r="C1788">
        <v>4</v>
      </c>
      <c r="D1788">
        <v>11</v>
      </c>
      <c r="E1788" t="s">
        <v>61</v>
      </c>
      <c r="F1788" s="1">
        <v>84.21052631578948</v>
      </c>
      <c r="G1788" s="16">
        <v>42224</v>
      </c>
      <c r="H1788" t="s">
        <v>250</v>
      </c>
      <c r="I1788">
        <v>1733</v>
      </c>
    </row>
    <row r="1789" spans="1:9" x14ac:dyDescent="0.25">
      <c r="A1789" t="s">
        <v>547</v>
      </c>
      <c r="B1789" t="s">
        <v>60</v>
      </c>
      <c r="C1789">
        <v>4</v>
      </c>
      <c r="D1789">
        <v>11</v>
      </c>
      <c r="E1789" t="s">
        <v>61</v>
      </c>
      <c r="F1789" s="1">
        <v>84.21052631578948</v>
      </c>
      <c r="G1789" s="16">
        <v>42224</v>
      </c>
      <c r="H1789" t="s">
        <v>140</v>
      </c>
      <c r="I1789">
        <v>2012</v>
      </c>
    </row>
    <row r="1790" spans="1:9" x14ac:dyDescent="0.25">
      <c r="A1790" t="s">
        <v>547</v>
      </c>
      <c r="B1790" t="s">
        <v>60</v>
      </c>
      <c r="C1790">
        <v>6</v>
      </c>
      <c r="D1790">
        <v>11</v>
      </c>
      <c r="E1790" t="s">
        <v>61</v>
      </c>
      <c r="F1790" s="1">
        <v>73.68421052631578</v>
      </c>
      <c r="G1790" s="16">
        <v>42224</v>
      </c>
      <c r="H1790" t="s">
        <v>217</v>
      </c>
      <c r="I1790">
        <v>2048</v>
      </c>
    </row>
    <row r="1791" spans="1:9" x14ac:dyDescent="0.25">
      <c r="A1791" t="s">
        <v>547</v>
      </c>
      <c r="B1791" t="s">
        <v>60</v>
      </c>
      <c r="C1791">
        <v>7</v>
      </c>
      <c r="D1791">
        <v>11</v>
      </c>
      <c r="E1791" t="s">
        <v>61</v>
      </c>
      <c r="F1791" s="1">
        <v>68.421052631578945</v>
      </c>
      <c r="G1791" s="16">
        <v>42224</v>
      </c>
      <c r="H1791" t="s">
        <v>389</v>
      </c>
      <c r="I1791">
        <v>1380</v>
      </c>
    </row>
    <row r="1792" spans="1:9" x14ac:dyDescent="0.25">
      <c r="A1792" t="s">
        <v>547</v>
      </c>
      <c r="B1792" t="s">
        <v>60</v>
      </c>
      <c r="C1792">
        <v>10</v>
      </c>
      <c r="D1792">
        <v>11</v>
      </c>
      <c r="E1792" t="s">
        <v>61</v>
      </c>
      <c r="F1792" s="1">
        <v>52.631578947368418</v>
      </c>
      <c r="G1792" s="16">
        <v>42224</v>
      </c>
      <c r="H1792" t="s">
        <v>212</v>
      </c>
      <c r="I1792">
        <v>1719</v>
      </c>
    </row>
    <row r="1793" spans="1:9" x14ac:dyDescent="0.25">
      <c r="A1793" t="s">
        <v>547</v>
      </c>
      <c r="B1793" t="s">
        <v>60</v>
      </c>
      <c r="C1793">
        <v>12</v>
      </c>
      <c r="D1793">
        <v>11</v>
      </c>
      <c r="E1793" t="s">
        <v>61</v>
      </c>
      <c r="F1793" s="1">
        <v>42.105263157894733</v>
      </c>
      <c r="G1793" s="16">
        <v>42224</v>
      </c>
      <c r="H1793" t="s">
        <v>390</v>
      </c>
      <c r="I1793">
        <v>1521</v>
      </c>
    </row>
    <row r="1794" spans="1:9" x14ac:dyDescent="0.25">
      <c r="A1794" t="s">
        <v>547</v>
      </c>
      <c r="B1794" t="s">
        <v>60</v>
      </c>
      <c r="C1794">
        <v>13</v>
      </c>
      <c r="D1794">
        <v>11</v>
      </c>
      <c r="E1794" t="s">
        <v>61</v>
      </c>
      <c r="F1794" s="1">
        <v>36.84210526315789</v>
      </c>
      <c r="G1794" s="16">
        <v>42224</v>
      </c>
      <c r="H1794" t="s">
        <v>379</v>
      </c>
      <c r="I1794">
        <v>1927</v>
      </c>
    </row>
    <row r="1795" spans="1:9" x14ac:dyDescent="0.25">
      <c r="A1795" t="s">
        <v>547</v>
      </c>
      <c r="B1795" t="s">
        <v>60</v>
      </c>
      <c r="C1795">
        <v>13</v>
      </c>
      <c r="D1795">
        <v>11</v>
      </c>
      <c r="E1795" t="s">
        <v>61</v>
      </c>
      <c r="F1795" s="1">
        <v>36.84210526315789</v>
      </c>
      <c r="G1795" s="16">
        <v>42224</v>
      </c>
      <c r="H1795" t="s">
        <v>213</v>
      </c>
      <c r="I1795">
        <v>1962</v>
      </c>
    </row>
    <row r="1796" spans="1:9" x14ac:dyDescent="0.25">
      <c r="A1796" t="s">
        <v>547</v>
      </c>
      <c r="B1796" t="s">
        <v>60</v>
      </c>
      <c r="C1796">
        <v>17</v>
      </c>
      <c r="D1796">
        <v>11</v>
      </c>
      <c r="E1796" t="s">
        <v>61</v>
      </c>
      <c r="F1796" s="1">
        <v>15.78947368421052</v>
      </c>
      <c r="G1796" s="16">
        <v>42224</v>
      </c>
      <c r="H1796" t="s">
        <v>332</v>
      </c>
      <c r="I1796">
        <v>1691</v>
      </c>
    </row>
    <row r="1797" spans="1:9" x14ac:dyDescent="0.25">
      <c r="A1797" t="s">
        <v>547</v>
      </c>
      <c r="B1797" t="s">
        <v>60</v>
      </c>
      <c r="C1797">
        <v>18</v>
      </c>
      <c r="D1797">
        <v>11</v>
      </c>
      <c r="E1797" t="s">
        <v>61</v>
      </c>
      <c r="F1797" s="1">
        <v>10.526315789473671</v>
      </c>
      <c r="G1797" s="16">
        <v>42224</v>
      </c>
      <c r="H1797" t="s">
        <v>91</v>
      </c>
      <c r="I1797">
        <v>1940</v>
      </c>
    </row>
    <row r="1798" spans="1:9" x14ac:dyDescent="0.25">
      <c r="A1798" t="s">
        <v>547</v>
      </c>
      <c r="B1798" t="s">
        <v>60</v>
      </c>
      <c r="C1798">
        <v>19</v>
      </c>
      <c r="D1798">
        <v>11</v>
      </c>
      <c r="E1798" t="s">
        <v>61</v>
      </c>
      <c r="F1798" s="1">
        <v>5.2631578947368354</v>
      </c>
      <c r="G1798" s="16">
        <v>42224</v>
      </c>
      <c r="H1798" t="s">
        <v>278</v>
      </c>
      <c r="I1798">
        <v>1761</v>
      </c>
    </row>
    <row r="1799" spans="1:9" x14ac:dyDescent="0.25">
      <c r="A1799" t="s">
        <v>547</v>
      </c>
      <c r="B1799" t="s">
        <v>64</v>
      </c>
      <c r="C1799">
        <v>1</v>
      </c>
      <c r="D1799">
        <v>12</v>
      </c>
      <c r="E1799" t="s">
        <v>65</v>
      </c>
      <c r="G1799" s="16">
        <v>42224</v>
      </c>
      <c r="H1799" t="s">
        <v>44</v>
      </c>
      <c r="I1799">
        <v>0</v>
      </c>
    </row>
    <row r="1800" spans="1:9" x14ac:dyDescent="0.25">
      <c r="A1800" t="s">
        <v>547</v>
      </c>
      <c r="B1800" t="s">
        <v>64</v>
      </c>
      <c r="C1800">
        <v>2</v>
      </c>
      <c r="D1800">
        <v>12</v>
      </c>
      <c r="E1800" t="s">
        <v>65</v>
      </c>
      <c r="F1800" s="1">
        <v>66.666666666666657</v>
      </c>
      <c r="G1800" s="16">
        <v>42224</v>
      </c>
      <c r="H1800" t="s">
        <v>335</v>
      </c>
      <c r="I1800">
        <v>846</v>
      </c>
    </row>
    <row r="1801" spans="1:9" x14ac:dyDescent="0.25">
      <c r="A1801" t="s">
        <v>547</v>
      </c>
      <c r="B1801" t="s">
        <v>66</v>
      </c>
      <c r="C1801">
        <v>1</v>
      </c>
      <c r="D1801">
        <v>13</v>
      </c>
      <c r="E1801" t="s">
        <v>67</v>
      </c>
      <c r="G1801" s="16">
        <v>42224</v>
      </c>
      <c r="H1801" t="s">
        <v>44</v>
      </c>
      <c r="I1801">
        <v>0</v>
      </c>
    </row>
    <row r="1802" spans="1:9" x14ac:dyDescent="0.25">
      <c r="A1802" t="s">
        <v>547</v>
      </c>
      <c r="B1802" t="s">
        <v>66</v>
      </c>
      <c r="C1802">
        <v>1</v>
      </c>
      <c r="D1802">
        <v>13</v>
      </c>
      <c r="E1802" t="s">
        <v>67</v>
      </c>
      <c r="F1802" s="1">
        <v>101</v>
      </c>
      <c r="G1802" s="16">
        <v>42224</v>
      </c>
      <c r="H1802" t="s">
        <v>224</v>
      </c>
      <c r="I1802">
        <v>1322</v>
      </c>
    </row>
    <row r="1803" spans="1:9" x14ac:dyDescent="0.25">
      <c r="A1803" t="s">
        <v>547</v>
      </c>
      <c r="B1803" t="s">
        <v>66</v>
      </c>
      <c r="C1803">
        <v>2</v>
      </c>
      <c r="D1803">
        <v>13</v>
      </c>
      <c r="E1803" t="s">
        <v>67</v>
      </c>
      <c r="F1803" s="1">
        <v>90</v>
      </c>
      <c r="G1803" s="16">
        <v>42224</v>
      </c>
      <c r="H1803" t="s">
        <v>198</v>
      </c>
      <c r="I1803">
        <v>979</v>
      </c>
    </row>
    <row r="1804" spans="1:9" x14ac:dyDescent="0.25">
      <c r="A1804" t="s">
        <v>547</v>
      </c>
      <c r="B1804" t="s">
        <v>66</v>
      </c>
      <c r="C1804">
        <v>3</v>
      </c>
      <c r="D1804">
        <v>13</v>
      </c>
      <c r="E1804" t="s">
        <v>67</v>
      </c>
      <c r="F1804" s="1">
        <v>80</v>
      </c>
      <c r="G1804" s="16">
        <v>42224</v>
      </c>
      <c r="H1804" t="s">
        <v>500</v>
      </c>
      <c r="I1804">
        <v>1164</v>
      </c>
    </row>
    <row r="1805" spans="1:9" x14ac:dyDescent="0.25">
      <c r="A1805" t="s">
        <v>547</v>
      </c>
      <c r="B1805" t="s">
        <v>66</v>
      </c>
      <c r="C1805">
        <v>4</v>
      </c>
      <c r="D1805">
        <v>13</v>
      </c>
      <c r="E1805" t="s">
        <v>67</v>
      </c>
      <c r="F1805" s="1">
        <v>70</v>
      </c>
      <c r="G1805" s="16">
        <v>42224</v>
      </c>
      <c r="H1805" t="s">
        <v>283</v>
      </c>
      <c r="I1805">
        <v>429</v>
      </c>
    </row>
    <row r="1806" spans="1:9" x14ac:dyDescent="0.25">
      <c r="A1806" t="s">
        <v>547</v>
      </c>
      <c r="B1806" t="s">
        <v>66</v>
      </c>
      <c r="C1806">
        <v>5</v>
      </c>
      <c r="D1806">
        <v>13</v>
      </c>
      <c r="E1806" t="s">
        <v>67</v>
      </c>
      <c r="F1806" s="1">
        <v>60</v>
      </c>
      <c r="G1806" s="16">
        <v>42224</v>
      </c>
      <c r="H1806" t="s">
        <v>282</v>
      </c>
      <c r="I1806">
        <v>1644</v>
      </c>
    </row>
    <row r="1807" spans="1:9" x14ac:dyDescent="0.25">
      <c r="A1807" t="s">
        <v>547</v>
      </c>
      <c r="B1807" t="s">
        <v>66</v>
      </c>
      <c r="C1807">
        <v>6</v>
      </c>
      <c r="D1807">
        <v>13</v>
      </c>
      <c r="E1807" t="s">
        <v>67</v>
      </c>
      <c r="F1807" s="1">
        <v>50</v>
      </c>
      <c r="G1807" s="16">
        <v>42224</v>
      </c>
      <c r="H1807" t="s">
        <v>187</v>
      </c>
      <c r="I1807">
        <v>1862</v>
      </c>
    </row>
    <row r="1808" spans="1:9" x14ac:dyDescent="0.25">
      <c r="A1808" t="s">
        <v>547</v>
      </c>
      <c r="B1808" t="s">
        <v>66</v>
      </c>
      <c r="C1808">
        <v>7</v>
      </c>
      <c r="D1808">
        <v>13</v>
      </c>
      <c r="E1808" t="s">
        <v>67</v>
      </c>
      <c r="F1808" s="1">
        <v>40</v>
      </c>
      <c r="G1808" s="16">
        <v>42224</v>
      </c>
      <c r="H1808" t="s">
        <v>244</v>
      </c>
      <c r="I1808">
        <v>1737</v>
      </c>
    </row>
    <row r="1809" spans="1:11" x14ac:dyDescent="0.25">
      <c r="A1809" t="s">
        <v>547</v>
      </c>
      <c r="B1809" t="s">
        <v>66</v>
      </c>
      <c r="C1809">
        <v>8</v>
      </c>
      <c r="D1809">
        <v>13</v>
      </c>
      <c r="E1809" t="s">
        <v>67</v>
      </c>
      <c r="F1809" s="1">
        <v>30</v>
      </c>
      <c r="G1809" s="16">
        <v>42224</v>
      </c>
      <c r="H1809" t="s">
        <v>444</v>
      </c>
      <c r="I1809">
        <v>832</v>
      </c>
    </row>
    <row r="1810" spans="1:11" x14ac:dyDescent="0.25">
      <c r="A1810" t="s">
        <v>547</v>
      </c>
      <c r="B1810" t="s">
        <v>66</v>
      </c>
      <c r="C1810">
        <v>9</v>
      </c>
      <c r="D1810">
        <v>13</v>
      </c>
      <c r="E1810" t="s">
        <v>67</v>
      </c>
      <c r="F1810" s="1">
        <v>20</v>
      </c>
      <c r="G1810" s="16">
        <v>42224</v>
      </c>
      <c r="H1810" t="s">
        <v>225</v>
      </c>
      <c r="I1810">
        <v>670</v>
      </c>
    </row>
    <row r="1811" spans="1:11" x14ac:dyDescent="0.25">
      <c r="A1811" t="s">
        <v>547</v>
      </c>
      <c r="B1811" t="s">
        <v>70</v>
      </c>
      <c r="C1811">
        <v>1</v>
      </c>
      <c r="D1811">
        <v>14</v>
      </c>
      <c r="E1811" t="s">
        <v>71</v>
      </c>
      <c r="G1811" s="16">
        <v>42224</v>
      </c>
      <c r="H1811" t="s">
        <v>44</v>
      </c>
      <c r="I1811">
        <v>0</v>
      </c>
    </row>
    <row r="1812" spans="1:11" x14ac:dyDescent="0.25">
      <c r="A1812" t="s">
        <v>547</v>
      </c>
      <c r="B1812" t="s">
        <v>70</v>
      </c>
      <c r="C1812">
        <v>1</v>
      </c>
      <c r="D1812">
        <v>14</v>
      </c>
      <c r="E1812" t="s">
        <v>71</v>
      </c>
      <c r="F1812" s="1">
        <v>100.3</v>
      </c>
      <c r="G1812" s="16">
        <v>42224</v>
      </c>
      <c r="H1812" t="s">
        <v>228</v>
      </c>
      <c r="I1812">
        <v>1328</v>
      </c>
    </row>
    <row r="1813" spans="1:11" x14ac:dyDescent="0.25">
      <c r="A1813" t="s">
        <v>547</v>
      </c>
      <c r="B1813" t="s">
        <v>70</v>
      </c>
      <c r="C1813">
        <v>2</v>
      </c>
      <c r="D1813">
        <v>14</v>
      </c>
      <c r="E1813" t="s">
        <v>71</v>
      </c>
      <c r="F1813" s="1">
        <v>66.666666666666657</v>
      </c>
      <c r="G1813" s="16">
        <v>42224</v>
      </c>
      <c r="H1813" t="s">
        <v>226</v>
      </c>
      <c r="I1813">
        <v>1780</v>
      </c>
    </row>
    <row r="1814" spans="1:11" x14ac:dyDescent="0.25">
      <c r="A1814" t="s">
        <v>547</v>
      </c>
      <c r="B1814" t="s">
        <v>70</v>
      </c>
      <c r="C1814">
        <v>3</v>
      </c>
      <c r="D1814">
        <v>14</v>
      </c>
      <c r="E1814" t="s">
        <v>71</v>
      </c>
      <c r="F1814" s="1">
        <v>33.333333333333329</v>
      </c>
      <c r="G1814" s="16">
        <v>42224</v>
      </c>
      <c r="H1814" t="s">
        <v>188</v>
      </c>
      <c r="I1814">
        <v>1515</v>
      </c>
    </row>
    <row r="1815" spans="1:11" x14ac:dyDescent="0.25">
      <c r="A1815" t="s">
        <v>547</v>
      </c>
      <c r="B1815" t="s">
        <v>72</v>
      </c>
      <c r="C1815">
        <v>1</v>
      </c>
      <c r="D1815">
        <v>17</v>
      </c>
      <c r="E1815" t="s">
        <v>73</v>
      </c>
      <c r="G1815" s="16">
        <v>42224</v>
      </c>
      <c r="H1815" t="s">
        <v>44</v>
      </c>
      <c r="I1815">
        <v>0</v>
      </c>
    </row>
    <row r="1816" spans="1:11" x14ac:dyDescent="0.25">
      <c r="A1816" t="s">
        <v>547</v>
      </c>
      <c r="B1816" t="s">
        <v>72</v>
      </c>
      <c r="C1816">
        <v>1</v>
      </c>
      <c r="D1816">
        <v>17</v>
      </c>
      <c r="E1816" t="s">
        <v>73</v>
      </c>
      <c r="F1816" s="1">
        <v>100.3</v>
      </c>
      <c r="G1816" s="16">
        <v>42224</v>
      </c>
      <c r="H1816" t="s">
        <v>231</v>
      </c>
      <c r="I1816">
        <v>1952</v>
      </c>
    </row>
    <row r="1817" spans="1:11" x14ac:dyDescent="0.25">
      <c r="A1817" t="s">
        <v>547</v>
      </c>
      <c r="B1817" t="s">
        <v>72</v>
      </c>
      <c r="C1817">
        <v>2</v>
      </c>
      <c r="D1817">
        <v>17</v>
      </c>
      <c r="E1817" t="s">
        <v>73</v>
      </c>
      <c r="F1817" s="1">
        <v>66.666666666666657</v>
      </c>
      <c r="G1817" s="16">
        <v>42224</v>
      </c>
      <c r="H1817" t="s">
        <v>190</v>
      </c>
      <c r="I1817">
        <v>1273</v>
      </c>
    </row>
    <row r="1818" spans="1:11" x14ac:dyDescent="0.25">
      <c r="A1818" t="s">
        <v>547</v>
      </c>
      <c r="B1818" t="s">
        <v>72</v>
      </c>
      <c r="C1818">
        <v>2</v>
      </c>
      <c r="D1818">
        <v>17</v>
      </c>
      <c r="E1818" t="s">
        <v>73</v>
      </c>
      <c r="F1818" s="1">
        <v>66.666666666666657</v>
      </c>
      <c r="G1818" s="16">
        <v>42224</v>
      </c>
      <c r="H1818" t="s">
        <v>229</v>
      </c>
      <c r="I1818">
        <v>1870</v>
      </c>
    </row>
    <row r="1819" spans="1:11" x14ac:dyDescent="0.25">
      <c r="A1819" t="s">
        <v>547</v>
      </c>
      <c r="B1819" t="s">
        <v>74</v>
      </c>
      <c r="C1819">
        <v>1</v>
      </c>
      <c r="D1819">
        <v>18</v>
      </c>
      <c r="E1819" t="s">
        <v>75</v>
      </c>
      <c r="G1819" s="16">
        <v>42224</v>
      </c>
      <c r="H1819" t="s">
        <v>44</v>
      </c>
      <c r="I1819">
        <v>0</v>
      </c>
    </row>
    <row r="1820" spans="1:11" x14ac:dyDescent="0.25">
      <c r="A1820" t="s">
        <v>547</v>
      </c>
      <c r="B1820" t="s">
        <v>76</v>
      </c>
      <c r="C1820">
        <v>1</v>
      </c>
      <c r="D1820">
        <v>22</v>
      </c>
      <c r="E1820" t="s">
        <v>77</v>
      </c>
      <c r="G1820" s="16">
        <v>42224</v>
      </c>
      <c r="H1820" t="s">
        <v>44</v>
      </c>
      <c r="I1820">
        <v>0</v>
      </c>
      <c r="K1820" t="s">
        <v>553</v>
      </c>
    </row>
    <row r="1821" spans="1:11" x14ac:dyDescent="0.25">
      <c r="A1821" t="s">
        <v>540</v>
      </c>
      <c r="B1821" t="s">
        <v>43</v>
      </c>
      <c r="C1821">
        <v>1</v>
      </c>
      <c r="D1821">
        <v>1</v>
      </c>
      <c r="E1821" t="s">
        <v>11</v>
      </c>
      <c r="G1821" s="16">
        <v>42231</v>
      </c>
      <c r="H1821" t="s">
        <v>44</v>
      </c>
      <c r="I1821">
        <v>0</v>
      </c>
    </row>
    <row r="1822" spans="1:11" x14ac:dyDescent="0.25">
      <c r="A1822" t="s">
        <v>540</v>
      </c>
      <c r="B1822" t="s">
        <v>43</v>
      </c>
      <c r="C1822">
        <v>1</v>
      </c>
      <c r="D1822">
        <v>1</v>
      </c>
      <c r="E1822" t="s">
        <v>11</v>
      </c>
      <c r="F1822" s="1">
        <v>102.9</v>
      </c>
      <c r="G1822" s="16">
        <v>42231</v>
      </c>
      <c r="H1822" t="s">
        <v>45</v>
      </c>
      <c r="I1822">
        <v>689</v>
      </c>
    </row>
    <row r="1823" spans="1:11" x14ac:dyDescent="0.25">
      <c r="A1823" t="s">
        <v>540</v>
      </c>
      <c r="B1823" t="s">
        <v>43</v>
      </c>
      <c r="C1823">
        <v>4</v>
      </c>
      <c r="D1823">
        <v>1</v>
      </c>
      <c r="E1823" t="s">
        <v>11</v>
      </c>
      <c r="F1823" s="1">
        <v>89.65517241379311</v>
      </c>
      <c r="G1823" s="16">
        <v>42231</v>
      </c>
      <c r="H1823" t="s">
        <v>115</v>
      </c>
      <c r="I1823">
        <v>656</v>
      </c>
    </row>
    <row r="1824" spans="1:11" x14ac:dyDescent="0.25">
      <c r="A1824" t="s">
        <v>540</v>
      </c>
      <c r="B1824" t="s">
        <v>43</v>
      </c>
      <c r="C1824">
        <v>7</v>
      </c>
      <c r="D1824">
        <v>1</v>
      </c>
      <c r="E1824" t="s">
        <v>11</v>
      </c>
      <c r="F1824" s="1">
        <v>79.310344827586206</v>
      </c>
      <c r="G1824" s="16">
        <v>42231</v>
      </c>
      <c r="H1824" t="s">
        <v>152</v>
      </c>
      <c r="I1824">
        <v>951</v>
      </c>
    </row>
    <row r="1825" spans="1:9" x14ac:dyDescent="0.25">
      <c r="A1825" t="s">
        <v>540</v>
      </c>
      <c r="B1825" t="s">
        <v>43</v>
      </c>
      <c r="C1825">
        <v>7</v>
      </c>
      <c r="D1825">
        <v>1</v>
      </c>
      <c r="E1825" t="s">
        <v>11</v>
      </c>
      <c r="F1825" s="1">
        <v>79.310344827586206</v>
      </c>
      <c r="G1825" s="16">
        <v>42231</v>
      </c>
      <c r="H1825" t="s">
        <v>299</v>
      </c>
      <c r="I1825">
        <v>1477</v>
      </c>
    </row>
    <row r="1826" spans="1:9" x14ac:dyDescent="0.25">
      <c r="A1826" t="s">
        <v>540</v>
      </c>
      <c r="B1826" t="s">
        <v>43</v>
      </c>
      <c r="C1826">
        <v>10</v>
      </c>
      <c r="D1826">
        <v>1</v>
      </c>
      <c r="E1826" t="s">
        <v>11</v>
      </c>
      <c r="F1826" s="1">
        <v>68.965517241379317</v>
      </c>
      <c r="G1826" s="16">
        <v>42231</v>
      </c>
      <c r="H1826" t="s">
        <v>47</v>
      </c>
      <c r="I1826">
        <v>1160</v>
      </c>
    </row>
    <row r="1827" spans="1:9" x14ac:dyDescent="0.25">
      <c r="A1827" t="s">
        <v>540</v>
      </c>
      <c r="B1827" t="s">
        <v>43</v>
      </c>
      <c r="C1827">
        <v>12</v>
      </c>
      <c r="D1827">
        <v>1</v>
      </c>
      <c r="E1827" t="s">
        <v>11</v>
      </c>
      <c r="F1827" s="1">
        <v>62.068965517241381</v>
      </c>
      <c r="G1827" s="16">
        <v>42231</v>
      </c>
      <c r="H1827" t="s">
        <v>259</v>
      </c>
      <c r="I1827">
        <v>2024</v>
      </c>
    </row>
    <row r="1828" spans="1:9" x14ac:dyDescent="0.25">
      <c r="A1828" t="s">
        <v>540</v>
      </c>
      <c r="B1828" t="s">
        <v>43</v>
      </c>
      <c r="C1828">
        <v>16</v>
      </c>
      <c r="D1828">
        <v>1</v>
      </c>
      <c r="E1828" t="s">
        <v>11</v>
      </c>
      <c r="F1828" s="1">
        <v>48.275862068965523</v>
      </c>
      <c r="G1828" s="16">
        <v>42231</v>
      </c>
      <c r="H1828" t="s">
        <v>157</v>
      </c>
      <c r="I1828">
        <v>1858</v>
      </c>
    </row>
    <row r="1829" spans="1:9" x14ac:dyDescent="0.25">
      <c r="A1829" t="s">
        <v>540</v>
      </c>
      <c r="B1829" t="s">
        <v>43</v>
      </c>
      <c r="C1829">
        <v>17</v>
      </c>
      <c r="D1829">
        <v>1</v>
      </c>
      <c r="E1829" t="s">
        <v>11</v>
      </c>
      <c r="F1829" s="1">
        <v>44.827586206896555</v>
      </c>
      <c r="G1829" s="16">
        <v>42231</v>
      </c>
      <c r="H1829" t="s">
        <v>384</v>
      </c>
      <c r="I1829">
        <v>1430</v>
      </c>
    </row>
    <row r="1830" spans="1:9" x14ac:dyDescent="0.25">
      <c r="A1830" t="s">
        <v>540</v>
      </c>
      <c r="B1830" t="s">
        <v>43</v>
      </c>
      <c r="C1830">
        <v>17</v>
      </c>
      <c r="D1830">
        <v>1</v>
      </c>
      <c r="E1830" t="s">
        <v>11</v>
      </c>
      <c r="F1830" s="1">
        <v>44.827586206896555</v>
      </c>
      <c r="G1830" s="16">
        <v>42231</v>
      </c>
      <c r="H1830" t="s">
        <v>155</v>
      </c>
      <c r="I1830">
        <v>1632</v>
      </c>
    </row>
    <row r="1831" spans="1:9" x14ac:dyDescent="0.25">
      <c r="A1831" t="s">
        <v>540</v>
      </c>
      <c r="B1831" t="s">
        <v>43</v>
      </c>
      <c r="C1831">
        <v>19</v>
      </c>
      <c r="D1831">
        <v>1</v>
      </c>
      <c r="E1831" t="s">
        <v>11</v>
      </c>
      <c r="F1831" s="1">
        <v>37.931034482758626</v>
      </c>
      <c r="G1831" s="16">
        <v>42231</v>
      </c>
      <c r="H1831" t="s">
        <v>159</v>
      </c>
      <c r="I1831">
        <v>495</v>
      </c>
    </row>
    <row r="1832" spans="1:9" x14ac:dyDescent="0.25">
      <c r="A1832" t="s">
        <v>540</v>
      </c>
      <c r="B1832" t="s">
        <v>43</v>
      </c>
      <c r="C1832">
        <v>19</v>
      </c>
      <c r="D1832">
        <v>1</v>
      </c>
      <c r="E1832" t="s">
        <v>11</v>
      </c>
      <c r="F1832" s="1">
        <v>37.931034482758626</v>
      </c>
      <c r="G1832" s="16">
        <v>42231</v>
      </c>
      <c r="H1832" t="s">
        <v>116</v>
      </c>
      <c r="I1832">
        <v>1086</v>
      </c>
    </row>
    <row r="1833" spans="1:9" x14ac:dyDescent="0.25">
      <c r="A1833" t="s">
        <v>540</v>
      </c>
      <c r="B1833" t="s">
        <v>43</v>
      </c>
      <c r="C1833">
        <v>19</v>
      </c>
      <c r="D1833">
        <v>1</v>
      </c>
      <c r="E1833" t="s">
        <v>11</v>
      </c>
      <c r="F1833" s="1">
        <v>37.931034482758626</v>
      </c>
      <c r="G1833" s="16">
        <v>42231</v>
      </c>
      <c r="H1833" t="s">
        <v>494</v>
      </c>
      <c r="I1833">
        <v>1630</v>
      </c>
    </row>
    <row r="1834" spans="1:9" x14ac:dyDescent="0.25">
      <c r="A1834" t="s">
        <v>540</v>
      </c>
      <c r="B1834" t="s">
        <v>43</v>
      </c>
      <c r="C1834">
        <v>22</v>
      </c>
      <c r="D1834">
        <v>1</v>
      </c>
      <c r="E1834" t="s">
        <v>11</v>
      </c>
      <c r="F1834" s="1">
        <v>27.58620689655173</v>
      </c>
      <c r="G1834" s="16">
        <v>42231</v>
      </c>
      <c r="H1834" t="s">
        <v>355</v>
      </c>
      <c r="I1834">
        <v>1659</v>
      </c>
    </row>
    <row r="1835" spans="1:9" x14ac:dyDescent="0.25">
      <c r="A1835" t="s">
        <v>540</v>
      </c>
      <c r="B1835" t="s">
        <v>43</v>
      </c>
      <c r="C1835">
        <v>22</v>
      </c>
      <c r="D1835">
        <v>1</v>
      </c>
      <c r="E1835" t="s">
        <v>11</v>
      </c>
      <c r="F1835" s="1">
        <v>27.58620689655173</v>
      </c>
      <c r="G1835" s="16">
        <v>42231</v>
      </c>
      <c r="H1835" t="s">
        <v>363</v>
      </c>
      <c r="I1835">
        <v>1735</v>
      </c>
    </row>
    <row r="1836" spans="1:9" x14ac:dyDescent="0.25">
      <c r="A1836" t="s">
        <v>540</v>
      </c>
      <c r="B1836" t="s">
        <v>43</v>
      </c>
      <c r="C1836">
        <v>25</v>
      </c>
      <c r="D1836">
        <v>1</v>
      </c>
      <c r="E1836" t="s">
        <v>11</v>
      </c>
      <c r="F1836" s="1">
        <v>17.241379310344826</v>
      </c>
      <c r="G1836" s="16">
        <v>42231</v>
      </c>
      <c r="H1836" t="s">
        <v>263</v>
      </c>
      <c r="I1836">
        <v>2080</v>
      </c>
    </row>
    <row r="1837" spans="1:9" x14ac:dyDescent="0.25">
      <c r="A1837" t="s">
        <v>540</v>
      </c>
      <c r="B1837" t="s">
        <v>50</v>
      </c>
      <c r="C1837">
        <v>1</v>
      </c>
      <c r="D1837">
        <v>2</v>
      </c>
      <c r="E1837" t="s">
        <v>10</v>
      </c>
      <c r="G1837" s="16">
        <v>42231</v>
      </c>
      <c r="H1837" t="s">
        <v>44</v>
      </c>
      <c r="I1837">
        <v>0</v>
      </c>
    </row>
    <row r="1838" spans="1:9" x14ac:dyDescent="0.25">
      <c r="A1838" t="s">
        <v>540</v>
      </c>
      <c r="B1838" t="s">
        <v>50</v>
      </c>
      <c r="C1838">
        <v>1</v>
      </c>
      <c r="D1838">
        <v>2</v>
      </c>
      <c r="E1838" t="s">
        <v>10</v>
      </c>
      <c r="F1838" s="1">
        <v>101</v>
      </c>
      <c r="G1838" s="16">
        <v>42231</v>
      </c>
      <c r="H1838" t="s">
        <v>48</v>
      </c>
      <c r="I1838">
        <v>664</v>
      </c>
    </row>
    <row r="1839" spans="1:9" x14ac:dyDescent="0.25">
      <c r="A1839" t="s">
        <v>540</v>
      </c>
      <c r="B1839" t="s">
        <v>50</v>
      </c>
      <c r="C1839">
        <v>4</v>
      </c>
      <c r="D1839">
        <v>2</v>
      </c>
      <c r="E1839" t="s">
        <v>10</v>
      </c>
      <c r="F1839" s="1">
        <v>70</v>
      </c>
      <c r="G1839" s="16">
        <v>42231</v>
      </c>
      <c r="H1839" t="s">
        <v>165</v>
      </c>
      <c r="I1839">
        <v>1534</v>
      </c>
    </row>
    <row r="1840" spans="1:9" x14ac:dyDescent="0.25">
      <c r="A1840" t="s">
        <v>540</v>
      </c>
      <c r="B1840" t="s">
        <v>50</v>
      </c>
      <c r="C1840">
        <v>5</v>
      </c>
      <c r="D1840">
        <v>2</v>
      </c>
      <c r="E1840" t="s">
        <v>10</v>
      </c>
      <c r="F1840" s="1">
        <v>60</v>
      </c>
      <c r="G1840" s="16">
        <v>42231</v>
      </c>
      <c r="H1840" t="s">
        <v>301</v>
      </c>
      <c r="I1840">
        <v>456</v>
      </c>
    </row>
    <row r="1841" spans="1:9" x14ac:dyDescent="0.25">
      <c r="A1841" t="s">
        <v>540</v>
      </c>
      <c r="B1841" t="s">
        <v>50</v>
      </c>
      <c r="C1841">
        <v>6</v>
      </c>
      <c r="D1841">
        <v>2</v>
      </c>
      <c r="E1841" t="s">
        <v>10</v>
      </c>
      <c r="F1841" s="1">
        <v>50</v>
      </c>
      <c r="G1841" s="16">
        <v>42231</v>
      </c>
      <c r="H1841" t="s">
        <v>350</v>
      </c>
      <c r="I1841">
        <v>1367</v>
      </c>
    </row>
    <row r="1842" spans="1:9" x14ac:dyDescent="0.25">
      <c r="A1842" t="s">
        <v>540</v>
      </c>
      <c r="B1842" t="s">
        <v>50</v>
      </c>
      <c r="C1842">
        <v>7</v>
      </c>
      <c r="D1842">
        <v>2</v>
      </c>
      <c r="E1842" t="s">
        <v>10</v>
      </c>
      <c r="F1842" s="1">
        <v>40</v>
      </c>
      <c r="G1842" s="16">
        <v>42231</v>
      </c>
      <c r="H1842" t="s">
        <v>118</v>
      </c>
      <c r="I1842">
        <v>1401</v>
      </c>
    </row>
    <row r="1843" spans="1:9" x14ac:dyDescent="0.25">
      <c r="A1843" t="s">
        <v>540</v>
      </c>
      <c r="B1843" t="s">
        <v>52</v>
      </c>
      <c r="C1843">
        <v>1</v>
      </c>
      <c r="D1843">
        <v>3</v>
      </c>
      <c r="E1843" t="s">
        <v>9</v>
      </c>
      <c r="G1843" s="16">
        <v>42231</v>
      </c>
      <c r="H1843" t="s">
        <v>44</v>
      </c>
      <c r="I1843">
        <v>0</v>
      </c>
    </row>
    <row r="1844" spans="1:9" x14ac:dyDescent="0.25">
      <c r="A1844" t="s">
        <v>540</v>
      </c>
      <c r="B1844" t="s">
        <v>52</v>
      </c>
      <c r="C1844">
        <v>1</v>
      </c>
      <c r="D1844">
        <v>3</v>
      </c>
      <c r="E1844" t="s">
        <v>9</v>
      </c>
      <c r="F1844" s="1">
        <v>100.6</v>
      </c>
      <c r="G1844" s="16">
        <v>42231</v>
      </c>
      <c r="H1844" t="s">
        <v>197</v>
      </c>
      <c r="I1844">
        <v>520</v>
      </c>
    </row>
    <row r="1845" spans="1:9" x14ac:dyDescent="0.25">
      <c r="A1845" t="s">
        <v>540</v>
      </c>
      <c r="B1845" t="s">
        <v>52</v>
      </c>
      <c r="C1845">
        <v>4</v>
      </c>
      <c r="D1845">
        <v>3</v>
      </c>
      <c r="E1845" t="s">
        <v>9</v>
      </c>
      <c r="F1845" s="1">
        <v>50</v>
      </c>
      <c r="G1845" s="16">
        <v>42231</v>
      </c>
      <c r="H1845" t="s">
        <v>174</v>
      </c>
      <c r="I1845">
        <v>1909</v>
      </c>
    </row>
    <row r="1846" spans="1:9" x14ac:dyDescent="0.25">
      <c r="A1846" t="s">
        <v>540</v>
      </c>
      <c r="B1846" t="s">
        <v>55</v>
      </c>
      <c r="C1846">
        <v>1</v>
      </c>
      <c r="D1846">
        <v>6</v>
      </c>
      <c r="E1846" t="s">
        <v>56</v>
      </c>
      <c r="G1846" s="16">
        <v>42231</v>
      </c>
      <c r="H1846" t="s">
        <v>44</v>
      </c>
      <c r="I1846">
        <v>0</v>
      </c>
    </row>
    <row r="1847" spans="1:9" x14ac:dyDescent="0.25">
      <c r="A1847" t="s">
        <v>540</v>
      </c>
      <c r="B1847" t="s">
        <v>57</v>
      </c>
      <c r="C1847">
        <v>1</v>
      </c>
      <c r="D1847">
        <v>10</v>
      </c>
      <c r="E1847" t="s">
        <v>58</v>
      </c>
      <c r="G1847" s="16">
        <v>42231</v>
      </c>
      <c r="H1847" t="s">
        <v>44</v>
      </c>
      <c r="I1847">
        <v>0</v>
      </c>
    </row>
    <row r="1848" spans="1:9" x14ac:dyDescent="0.25">
      <c r="A1848" t="s">
        <v>540</v>
      </c>
      <c r="B1848" t="s">
        <v>57</v>
      </c>
      <c r="C1848">
        <v>3</v>
      </c>
      <c r="D1848">
        <v>10</v>
      </c>
      <c r="E1848" t="s">
        <v>58</v>
      </c>
      <c r="F1848" s="1">
        <v>92.307692307692307</v>
      </c>
      <c r="G1848" s="16">
        <v>42231</v>
      </c>
      <c r="H1848" t="s">
        <v>165</v>
      </c>
      <c r="I1848">
        <v>1534</v>
      </c>
    </row>
    <row r="1849" spans="1:9" x14ac:dyDescent="0.25">
      <c r="A1849" t="s">
        <v>540</v>
      </c>
      <c r="B1849" t="s">
        <v>57</v>
      </c>
      <c r="C1849">
        <v>3</v>
      </c>
      <c r="D1849">
        <v>10</v>
      </c>
      <c r="E1849" t="s">
        <v>58</v>
      </c>
      <c r="F1849" s="1">
        <v>92.307692307692307</v>
      </c>
      <c r="G1849" s="16">
        <v>42231</v>
      </c>
      <c r="H1849" t="s">
        <v>263</v>
      </c>
      <c r="I1849">
        <v>2080</v>
      </c>
    </row>
    <row r="1850" spans="1:9" x14ac:dyDescent="0.25">
      <c r="A1850" t="s">
        <v>540</v>
      </c>
      <c r="B1850" t="s">
        <v>57</v>
      </c>
      <c r="C1850">
        <v>6</v>
      </c>
      <c r="D1850">
        <v>10</v>
      </c>
      <c r="E1850" t="s">
        <v>58</v>
      </c>
      <c r="F1850" s="1">
        <v>80.769230769230774</v>
      </c>
      <c r="G1850" s="16">
        <v>42231</v>
      </c>
      <c r="H1850" t="s">
        <v>259</v>
      </c>
      <c r="I1850">
        <v>2024</v>
      </c>
    </row>
    <row r="1851" spans="1:9" x14ac:dyDescent="0.25">
      <c r="A1851" t="s">
        <v>540</v>
      </c>
      <c r="B1851" t="s">
        <v>57</v>
      </c>
      <c r="C1851">
        <v>13</v>
      </c>
      <c r="D1851">
        <v>10</v>
      </c>
      <c r="E1851" t="s">
        <v>58</v>
      </c>
      <c r="F1851" s="1">
        <v>53.846153846153847</v>
      </c>
      <c r="G1851" s="16">
        <v>42231</v>
      </c>
      <c r="H1851" t="s">
        <v>387</v>
      </c>
      <c r="I1851">
        <v>1981</v>
      </c>
    </row>
    <row r="1852" spans="1:9" x14ac:dyDescent="0.25">
      <c r="A1852" t="s">
        <v>540</v>
      </c>
      <c r="B1852" t="s">
        <v>57</v>
      </c>
      <c r="C1852">
        <v>14</v>
      </c>
      <c r="D1852">
        <v>10</v>
      </c>
      <c r="E1852" t="s">
        <v>58</v>
      </c>
      <c r="F1852" s="1">
        <v>50</v>
      </c>
      <c r="G1852" s="16">
        <v>42231</v>
      </c>
      <c r="H1852" t="s">
        <v>220</v>
      </c>
      <c r="I1852">
        <v>2061</v>
      </c>
    </row>
    <row r="1853" spans="1:9" x14ac:dyDescent="0.25">
      <c r="A1853" t="s">
        <v>540</v>
      </c>
      <c r="B1853" t="s">
        <v>57</v>
      </c>
      <c r="C1853">
        <v>18</v>
      </c>
      <c r="D1853">
        <v>10</v>
      </c>
      <c r="E1853" t="s">
        <v>58</v>
      </c>
      <c r="F1853" s="1">
        <v>34.615384615384613</v>
      </c>
      <c r="G1853" s="16">
        <v>42231</v>
      </c>
      <c r="H1853" t="s">
        <v>180</v>
      </c>
      <c r="I1853">
        <v>1696</v>
      </c>
    </row>
    <row r="1854" spans="1:9" x14ac:dyDescent="0.25">
      <c r="A1854" t="s">
        <v>540</v>
      </c>
      <c r="B1854" t="s">
        <v>57</v>
      </c>
      <c r="C1854">
        <v>19</v>
      </c>
      <c r="D1854">
        <v>10</v>
      </c>
      <c r="E1854" t="s">
        <v>58</v>
      </c>
      <c r="F1854" s="1">
        <v>30.769230769230774</v>
      </c>
      <c r="G1854" s="16">
        <v>42231</v>
      </c>
      <c r="H1854" t="s">
        <v>394</v>
      </c>
      <c r="I1854">
        <v>2102</v>
      </c>
    </row>
    <row r="1855" spans="1:9" x14ac:dyDescent="0.25">
      <c r="A1855" t="s">
        <v>540</v>
      </c>
      <c r="B1855" t="s">
        <v>57</v>
      </c>
      <c r="C1855">
        <v>20</v>
      </c>
      <c r="D1855">
        <v>10</v>
      </c>
      <c r="E1855" t="s">
        <v>58</v>
      </c>
      <c r="F1855" s="1">
        <v>26.92307692307692</v>
      </c>
      <c r="G1855" s="16">
        <v>42231</v>
      </c>
      <c r="H1855" t="s">
        <v>396</v>
      </c>
      <c r="I1855">
        <v>1948</v>
      </c>
    </row>
    <row r="1856" spans="1:9" x14ac:dyDescent="0.25">
      <c r="A1856" t="s">
        <v>540</v>
      </c>
      <c r="B1856" t="s">
        <v>57</v>
      </c>
      <c r="C1856">
        <v>21</v>
      </c>
      <c r="D1856">
        <v>10</v>
      </c>
      <c r="E1856" t="s">
        <v>58</v>
      </c>
      <c r="F1856" s="1">
        <v>23.07692307692308</v>
      </c>
      <c r="G1856" s="16">
        <v>42231</v>
      </c>
      <c r="H1856" t="s">
        <v>180</v>
      </c>
      <c r="I1856">
        <v>1696</v>
      </c>
    </row>
    <row r="1857" spans="1:9" x14ac:dyDescent="0.25">
      <c r="A1857" t="s">
        <v>540</v>
      </c>
      <c r="B1857" t="s">
        <v>57</v>
      </c>
      <c r="C1857">
        <v>23</v>
      </c>
      <c r="D1857">
        <v>10</v>
      </c>
      <c r="E1857" t="s">
        <v>58</v>
      </c>
      <c r="F1857" s="1">
        <v>15.384615384615387</v>
      </c>
      <c r="G1857" s="16">
        <v>42231</v>
      </c>
      <c r="H1857" t="s">
        <v>179</v>
      </c>
      <c r="I1857">
        <v>1710</v>
      </c>
    </row>
    <row r="1858" spans="1:9" x14ac:dyDescent="0.25">
      <c r="A1858" t="s">
        <v>540</v>
      </c>
      <c r="B1858" t="s">
        <v>57</v>
      </c>
      <c r="C1858">
        <v>23</v>
      </c>
      <c r="D1858">
        <v>10</v>
      </c>
      <c r="E1858" t="s">
        <v>58</v>
      </c>
      <c r="F1858" s="1">
        <v>15.384615384615387</v>
      </c>
      <c r="G1858" s="16">
        <v>42231</v>
      </c>
      <c r="H1858" t="s">
        <v>354</v>
      </c>
      <c r="I1858">
        <v>1910</v>
      </c>
    </row>
    <row r="1859" spans="1:9" x14ac:dyDescent="0.25">
      <c r="A1859" t="s">
        <v>540</v>
      </c>
      <c r="B1859" t="s">
        <v>60</v>
      </c>
      <c r="C1859">
        <v>1</v>
      </c>
      <c r="D1859">
        <v>11</v>
      </c>
      <c r="E1859" t="s">
        <v>61</v>
      </c>
      <c r="G1859" s="16">
        <v>42231</v>
      </c>
      <c r="H1859" t="s">
        <v>44</v>
      </c>
      <c r="I1859">
        <v>0</v>
      </c>
    </row>
    <row r="1860" spans="1:9" x14ac:dyDescent="0.25">
      <c r="A1860" t="s">
        <v>540</v>
      </c>
      <c r="B1860" t="s">
        <v>60</v>
      </c>
      <c r="C1860">
        <v>2</v>
      </c>
      <c r="D1860">
        <v>11</v>
      </c>
      <c r="E1860" t="s">
        <v>61</v>
      </c>
      <c r="F1860" s="1">
        <v>96</v>
      </c>
      <c r="G1860" s="16">
        <v>42231</v>
      </c>
      <c r="H1860" t="s">
        <v>241</v>
      </c>
      <c r="I1860">
        <v>1133</v>
      </c>
    </row>
    <row r="1861" spans="1:9" x14ac:dyDescent="0.25">
      <c r="A1861" t="s">
        <v>540</v>
      </c>
      <c r="B1861" t="s">
        <v>60</v>
      </c>
      <c r="C1861">
        <v>9</v>
      </c>
      <c r="D1861">
        <v>11</v>
      </c>
      <c r="E1861" t="s">
        <v>61</v>
      </c>
      <c r="F1861" s="1">
        <v>68</v>
      </c>
      <c r="G1861" s="16">
        <v>42231</v>
      </c>
      <c r="H1861" t="s">
        <v>563</v>
      </c>
      <c r="I1861">
        <v>1633</v>
      </c>
    </row>
    <row r="1862" spans="1:9" x14ac:dyDescent="0.25">
      <c r="A1862" t="s">
        <v>540</v>
      </c>
      <c r="B1862" t="s">
        <v>60</v>
      </c>
      <c r="C1862">
        <v>9</v>
      </c>
      <c r="D1862">
        <v>11</v>
      </c>
      <c r="E1862" t="s">
        <v>61</v>
      </c>
      <c r="F1862" s="1">
        <v>68</v>
      </c>
      <c r="G1862" s="16">
        <v>42231</v>
      </c>
      <c r="H1862" t="s">
        <v>564</v>
      </c>
      <c r="I1862">
        <v>2095</v>
      </c>
    </row>
    <row r="1863" spans="1:9" x14ac:dyDescent="0.25">
      <c r="A1863" t="s">
        <v>540</v>
      </c>
      <c r="B1863" t="s">
        <v>60</v>
      </c>
      <c r="C1863">
        <v>12</v>
      </c>
      <c r="D1863">
        <v>11</v>
      </c>
      <c r="E1863" t="s">
        <v>61</v>
      </c>
      <c r="F1863" s="1">
        <v>56</v>
      </c>
      <c r="G1863" s="16">
        <v>42231</v>
      </c>
      <c r="H1863" t="s">
        <v>565</v>
      </c>
      <c r="I1863">
        <v>1723</v>
      </c>
    </row>
    <row r="1864" spans="1:9" x14ac:dyDescent="0.25">
      <c r="A1864" t="s">
        <v>540</v>
      </c>
      <c r="B1864" t="s">
        <v>60</v>
      </c>
      <c r="C1864">
        <v>14</v>
      </c>
      <c r="D1864">
        <v>11</v>
      </c>
      <c r="E1864" t="s">
        <v>61</v>
      </c>
      <c r="F1864" s="1">
        <v>48</v>
      </c>
      <c r="G1864" s="16">
        <v>42231</v>
      </c>
      <c r="H1864" t="s">
        <v>184</v>
      </c>
      <c r="I1864">
        <v>1925</v>
      </c>
    </row>
    <row r="1865" spans="1:9" x14ac:dyDescent="0.25">
      <c r="A1865" t="s">
        <v>540</v>
      </c>
      <c r="B1865" t="s">
        <v>60</v>
      </c>
      <c r="C1865">
        <v>19</v>
      </c>
      <c r="D1865">
        <v>11</v>
      </c>
      <c r="E1865" t="s">
        <v>61</v>
      </c>
      <c r="F1865" s="1">
        <v>28</v>
      </c>
      <c r="G1865" s="16">
        <v>42231</v>
      </c>
      <c r="H1865" t="s">
        <v>566</v>
      </c>
      <c r="I1865">
        <v>1886</v>
      </c>
    </row>
    <row r="1866" spans="1:9" x14ac:dyDescent="0.25">
      <c r="A1866" t="s">
        <v>540</v>
      </c>
      <c r="B1866" t="s">
        <v>60</v>
      </c>
      <c r="C1866">
        <v>20</v>
      </c>
      <c r="D1866">
        <v>11</v>
      </c>
      <c r="E1866" t="s">
        <v>61</v>
      </c>
      <c r="F1866" s="1">
        <v>24</v>
      </c>
      <c r="G1866" s="16">
        <v>42231</v>
      </c>
      <c r="H1866" t="s">
        <v>567</v>
      </c>
      <c r="I1866">
        <v>2053</v>
      </c>
    </row>
    <row r="1867" spans="1:9" x14ac:dyDescent="0.25">
      <c r="A1867" t="s">
        <v>540</v>
      </c>
      <c r="B1867" t="s">
        <v>64</v>
      </c>
      <c r="C1867">
        <v>1</v>
      </c>
      <c r="D1867">
        <v>12</v>
      </c>
      <c r="E1867" t="s">
        <v>65</v>
      </c>
      <c r="G1867" s="16">
        <v>42231</v>
      </c>
      <c r="H1867" t="s">
        <v>44</v>
      </c>
      <c r="I1867">
        <v>0</v>
      </c>
    </row>
    <row r="1868" spans="1:9" x14ac:dyDescent="0.25">
      <c r="A1868" t="s">
        <v>540</v>
      </c>
      <c r="B1868" t="s">
        <v>64</v>
      </c>
      <c r="C1868">
        <v>1</v>
      </c>
      <c r="D1868">
        <v>12</v>
      </c>
      <c r="E1868" t="s">
        <v>65</v>
      </c>
      <c r="F1868" s="1">
        <v>100.8</v>
      </c>
      <c r="G1868" s="16">
        <v>42231</v>
      </c>
      <c r="H1868" t="s">
        <v>185</v>
      </c>
      <c r="I1868">
        <v>1926</v>
      </c>
    </row>
    <row r="1869" spans="1:9" x14ac:dyDescent="0.25">
      <c r="A1869" t="s">
        <v>540</v>
      </c>
      <c r="B1869" t="s">
        <v>64</v>
      </c>
      <c r="C1869">
        <v>5</v>
      </c>
      <c r="D1869">
        <v>12</v>
      </c>
      <c r="E1869" t="s">
        <v>65</v>
      </c>
      <c r="F1869" s="1">
        <v>50</v>
      </c>
      <c r="G1869" s="16">
        <v>42231</v>
      </c>
      <c r="H1869" t="s">
        <v>186</v>
      </c>
      <c r="I1869">
        <v>2001</v>
      </c>
    </row>
    <row r="1870" spans="1:9" x14ac:dyDescent="0.25">
      <c r="A1870" t="s">
        <v>540</v>
      </c>
      <c r="B1870" t="s">
        <v>66</v>
      </c>
      <c r="C1870">
        <v>1</v>
      </c>
      <c r="D1870">
        <v>13</v>
      </c>
      <c r="E1870" t="s">
        <v>67</v>
      </c>
      <c r="G1870" s="16">
        <v>42231</v>
      </c>
      <c r="H1870" t="s">
        <v>44</v>
      </c>
      <c r="I1870">
        <v>0</v>
      </c>
    </row>
    <row r="1871" spans="1:9" x14ac:dyDescent="0.25">
      <c r="A1871" t="s">
        <v>540</v>
      </c>
      <c r="B1871" t="s">
        <v>66</v>
      </c>
      <c r="C1871">
        <v>2</v>
      </c>
      <c r="D1871">
        <v>13</v>
      </c>
      <c r="E1871" t="s">
        <v>67</v>
      </c>
      <c r="F1871" s="1">
        <v>85.714285714285708</v>
      </c>
      <c r="G1871" s="16">
        <v>42231</v>
      </c>
      <c r="H1871" t="s">
        <v>174</v>
      </c>
      <c r="I1871">
        <v>1909</v>
      </c>
    </row>
    <row r="1872" spans="1:9" x14ac:dyDescent="0.25">
      <c r="A1872" t="s">
        <v>540</v>
      </c>
      <c r="B1872" t="s">
        <v>66</v>
      </c>
      <c r="C1872">
        <v>3</v>
      </c>
      <c r="D1872">
        <v>13</v>
      </c>
      <c r="E1872" t="s">
        <v>67</v>
      </c>
      <c r="F1872" s="1">
        <v>71.428571428571431</v>
      </c>
      <c r="G1872" s="16">
        <v>42231</v>
      </c>
      <c r="H1872" t="s">
        <v>397</v>
      </c>
      <c r="I1872">
        <v>2110</v>
      </c>
    </row>
    <row r="1873" spans="1:11" x14ac:dyDescent="0.25">
      <c r="A1873" t="s">
        <v>540</v>
      </c>
      <c r="B1873" t="s">
        <v>66</v>
      </c>
      <c r="C1873">
        <v>4</v>
      </c>
      <c r="D1873">
        <v>13</v>
      </c>
      <c r="E1873" t="s">
        <v>67</v>
      </c>
      <c r="F1873" s="1">
        <v>57.142857142857139</v>
      </c>
      <c r="G1873" s="16">
        <v>42231</v>
      </c>
      <c r="H1873" t="s">
        <v>187</v>
      </c>
      <c r="I1873">
        <v>1862</v>
      </c>
    </row>
    <row r="1874" spans="1:11" x14ac:dyDescent="0.25">
      <c r="A1874" t="s">
        <v>540</v>
      </c>
      <c r="B1874" t="s">
        <v>70</v>
      </c>
      <c r="C1874">
        <v>1</v>
      </c>
      <c r="D1874">
        <v>14</v>
      </c>
      <c r="E1874" t="s">
        <v>71</v>
      </c>
      <c r="G1874" s="16">
        <v>42231</v>
      </c>
      <c r="H1874" t="s">
        <v>44</v>
      </c>
      <c r="I1874">
        <v>0</v>
      </c>
    </row>
    <row r="1875" spans="1:11" x14ac:dyDescent="0.25">
      <c r="A1875" t="s">
        <v>540</v>
      </c>
      <c r="B1875" t="s">
        <v>70</v>
      </c>
      <c r="C1875">
        <v>2</v>
      </c>
      <c r="D1875">
        <v>14</v>
      </c>
      <c r="E1875" t="s">
        <v>71</v>
      </c>
      <c r="F1875" s="1">
        <v>66.666666666666657</v>
      </c>
      <c r="G1875" s="16">
        <v>42231</v>
      </c>
      <c r="H1875" t="s">
        <v>54</v>
      </c>
      <c r="I1875">
        <v>4</v>
      </c>
    </row>
    <row r="1876" spans="1:11" x14ac:dyDescent="0.25">
      <c r="A1876" t="s">
        <v>540</v>
      </c>
      <c r="B1876" t="s">
        <v>72</v>
      </c>
      <c r="C1876">
        <v>1</v>
      </c>
      <c r="D1876">
        <v>17</v>
      </c>
      <c r="E1876" t="s">
        <v>73</v>
      </c>
      <c r="G1876" s="16">
        <v>42231</v>
      </c>
      <c r="H1876" t="s">
        <v>44</v>
      </c>
      <c r="I1876">
        <v>0</v>
      </c>
    </row>
    <row r="1877" spans="1:11" x14ac:dyDescent="0.25">
      <c r="A1877" t="s">
        <v>540</v>
      </c>
      <c r="B1877" t="s">
        <v>74</v>
      </c>
      <c r="C1877">
        <v>1</v>
      </c>
      <c r="D1877">
        <v>18</v>
      </c>
      <c r="E1877" t="s">
        <v>75</v>
      </c>
      <c r="G1877" s="16">
        <v>42231</v>
      </c>
      <c r="H1877" t="s">
        <v>44</v>
      </c>
      <c r="I1877">
        <v>0</v>
      </c>
    </row>
    <row r="1878" spans="1:11" x14ac:dyDescent="0.25">
      <c r="A1878" t="s">
        <v>540</v>
      </c>
      <c r="B1878" t="s">
        <v>76</v>
      </c>
      <c r="C1878">
        <v>1</v>
      </c>
      <c r="D1878">
        <v>22</v>
      </c>
      <c r="E1878" t="s">
        <v>77</v>
      </c>
      <c r="G1878" s="16">
        <v>42231</v>
      </c>
      <c r="H1878" t="s">
        <v>44</v>
      </c>
      <c r="I1878">
        <v>0</v>
      </c>
      <c r="K1878" t="s">
        <v>554</v>
      </c>
    </row>
    <row r="1879" spans="1:11" x14ac:dyDescent="0.25">
      <c r="A1879" t="s">
        <v>541</v>
      </c>
      <c r="B1879" t="s">
        <v>43</v>
      </c>
      <c r="C1879">
        <v>1</v>
      </c>
      <c r="D1879">
        <v>1</v>
      </c>
      <c r="E1879" t="s">
        <v>11</v>
      </c>
      <c r="G1879" s="16">
        <v>42231</v>
      </c>
      <c r="H1879" t="s">
        <v>44</v>
      </c>
      <c r="I1879">
        <v>0</v>
      </c>
    </row>
    <row r="1880" spans="1:11" x14ac:dyDescent="0.25">
      <c r="A1880" t="s">
        <v>541</v>
      </c>
      <c r="B1880" t="s">
        <v>43</v>
      </c>
      <c r="C1880">
        <v>4</v>
      </c>
      <c r="D1880">
        <v>1</v>
      </c>
      <c r="E1880" t="s">
        <v>11</v>
      </c>
      <c r="F1880" s="1">
        <v>66.666666666666671</v>
      </c>
      <c r="G1880" s="16">
        <v>42231</v>
      </c>
      <c r="H1880" t="s">
        <v>59</v>
      </c>
      <c r="I1880">
        <v>1779</v>
      </c>
    </row>
    <row r="1881" spans="1:11" x14ac:dyDescent="0.25">
      <c r="A1881" t="s">
        <v>541</v>
      </c>
      <c r="B1881" t="s">
        <v>43</v>
      </c>
      <c r="C1881">
        <v>6</v>
      </c>
      <c r="D1881">
        <v>1</v>
      </c>
      <c r="E1881" t="s">
        <v>11</v>
      </c>
      <c r="F1881" s="1">
        <v>44.444444444444443</v>
      </c>
      <c r="G1881" s="16">
        <v>42231</v>
      </c>
      <c r="H1881" t="s">
        <v>136</v>
      </c>
      <c r="I1881">
        <v>2084</v>
      </c>
    </row>
    <row r="1882" spans="1:11" x14ac:dyDescent="0.25">
      <c r="A1882" t="s">
        <v>541</v>
      </c>
      <c r="B1882" t="s">
        <v>50</v>
      </c>
      <c r="C1882">
        <v>1</v>
      </c>
      <c r="D1882">
        <v>2</v>
      </c>
      <c r="E1882" t="s">
        <v>10</v>
      </c>
      <c r="G1882" s="16">
        <v>42231</v>
      </c>
      <c r="H1882" t="s">
        <v>44</v>
      </c>
      <c r="I1882">
        <v>0</v>
      </c>
    </row>
    <row r="1883" spans="1:11" x14ac:dyDescent="0.25">
      <c r="A1883" t="s">
        <v>541</v>
      </c>
      <c r="B1883" t="s">
        <v>52</v>
      </c>
      <c r="C1883">
        <v>1</v>
      </c>
      <c r="D1883">
        <v>3</v>
      </c>
      <c r="E1883" t="s">
        <v>9</v>
      </c>
      <c r="G1883" s="16">
        <v>42231</v>
      </c>
      <c r="H1883" t="s">
        <v>44</v>
      </c>
      <c r="I1883">
        <v>0</v>
      </c>
    </row>
    <row r="1884" spans="1:11" x14ac:dyDescent="0.25">
      <c r="A1884" t="s">
        <v>541</v>
      </c>
      <c r="B1884" t="s">
        <v>52</v>
      </c>
      <c r="C1884">
        <v>2</v>
      </c>
      <c r="D1884">
        <v>3</v>
      </c>
      <c r="E1884" t="s">
        <v>9</v>
      </c>
      <c r="F1884" s="1">
        <v>75</v>
      </c>
      <c r="G1884" s="16">
        <v>42231</v>
      </c>
      <c r="H1884" t="s">
        <v>53</v>
      </c>
      <c r="I1884">
        <v>478</v>
      </c>
    </row>
    <row r="1885" spans="1:11" x14ac:dyDescent="0.25">
      <c r="A1885" t="s">
        <v>541</v>
      </c>
      <c r="B1885" t="s">
        <v>52</v>
      </c>
      <c r="C1885">
        <v>3</v>
      </c>
      <c r="D1885">
        <v>3</v>
      </c>
      <c r="E1885" t="s">
        <v>9</v>
      </c>
      <c r="F1885" s="1">
        <v>50</v>
      </c>
      <c r="G1885" s="16">
        <v>42231</v>
      </c>
      <c r="H1885" t="s">
        <v>100</v>
      </c>
      <c r="I1885">
        <v>2011</v>
      </c>
    </row>
    <row r="1886" spans="1:11" x14ac:dyDescent="0.25">
      <c r="A1886" t="s">
        <v>541</v>
      </c>
      <c r="B1886" t="s">
        <v>52</v>
      </c>
      <c r="C1886">
        <v>4</v>
      </c>
      <c r="D1886">
        <v>3</v>
      </c>
      <c r="E1886" t="s">
        <v>9</v>
      </c>
      <c r="F1886" s="1">
        <v>25</v>
      </c>
      <c r="G1886" s="16">
        <v>42231</v>
      </c>
      <c r="H1886" t="s">
        <v>101</v>
      </c>
      <c r="I1886">
        <v>1686</v>
      </c>
    </row>
    <row r="1887" spans="1:11" x14ac:dyDescent="0.25">
      <c r="A1887" t="s">
        <v>541</v>
      </c>
      <c r="B1887" t="s">
        <v>55</v>
      </c>
      <c r="C1887">
        <v>1</v>
      </c>
      <c r="D1887">
        <v>6</v>
      </c>
      <c r="E1887" t="s">
        <v>56</v>
      </c>
      <c r="G1887" s="16">
        <v>42231</v>
      </c>
      <c r="H1887" t="s">
        <v>44</v>
      </c>
      <c r="I1887">
        <v>0</v>
      </c>
    </row>
    <row r="1888" spans="1:11" x14ac:dyDescent="0.25">
      <c r="A1888" t="s">
        <v>541</v>
      </c>
      <c r="B1888" t="s">
        <v>57</v>
      </c>
      <c r="C1888">
        <v>1</v>
      </c>
      <c r="D1888">
        <v>10</v>
      </c>
      <c r="E1888" t="s">
        <v>58</v>
      </c>
      <c r="G1888" s="16">
        <v>42231</v>
      </c>
      <c r="H1888" t="s">
        <v>44</v>
      </c>
      <c r="I1888">
        <v>0</v>
      </c>
    </row>
    <row r="1889" spans="1:9" x14ac:dyDescent="0.25">
      <c r="A1889" t="s">
        <v>541</v>
      </c>
      <c r="B1889" t="s">
        <v>57</v>
      </c>
      <c r="C1889">
        <v>4</v>
      </c>
      <c r="D1889">
        <v>10</v>
      </c>
      <c r="E1889" t="s">
        <v>58</v>
      </c>
      <c r="F1889" s="1">
        <v>76.92307692307692</v>
      </c>
      <c r="G1889" s="16">
        <v>42231</v>
      </c>
      <c r="H1889" t="s">
        <v>138</v>
      </c>
      <c r="I1889">
        <v>2034</v>
      </c>
    </row>
    <row r="1890" spans="1:9" x14ac:dyDescent="0.25">
      <c r="A1890" t="s">
        <v>541</v>
      </c>
      <c r="B1890" t="s">
        <v>60</v>
      </c>
      <c r="C1890">
        <v>1</v>
      </c>
      <c r="D1890">
        <v>11</v>
      </c>
      <c r="E1890" t="s">
        <v>61</v>
      </c>
      <c r="G1890" s="16">
        <v>42231</v>
      </c>
      <c r="H1890" t="s">
        <v>44</v>
      </c>
      <c r="I1890">
        <v>0</v>
      </c>
    </row>
    <row r="1891" spans="1:9" x14ac:dyDescent="0.25">
      <c r="A1891" t="s">
        <v>541</v>
      </c>
      <c r="B1891" t="s">
        <v>60</v>
      </c>
      <c r="C1891">
        <v>1</v>
      </c>
      <c r="D1891">
        <v>11</v>
      </c>
      <c r="E1891" t="s">
        <v>61</v>
      </c>
      <c r="F1891" s="1">
        <v>101.9</v>
      </c>
      <c r="G1891" s="16">
        <v>42231</v>
      </c>
      <c r="H1891" t="s">
        <v>108</v>
      </c>
      <c r="I1891">
        <v>2018</v>
      </c>
    </row>
    <row r="1892" spans="1:9" x14ac:dyDescent="0.25">
      <c r="A1892" t="s">
        <v>541</v>
      </c>
      <c r="B1892" t="s">
        <v>60</v>
      </c>
      <c r="C1892">
        <v>5</v>
      </c>
      <c r="D1892">
        <v>11</v>
      </c>
      <c r="E1892" t="s">
        <v>61</v>
      </c>
      <c r="F1892" s="1">
        <v>78.94736842105263</v>
      </c>
      <c r="G1892" s="16">
        <v>42231</v>
      </c>
      <c r="H1892" t="s">
        <v>139</v>
      </c>
      <c r="I1892">
        <v>2082</v>
      </c>
    </row>
    <row r="1893" spans="1:9" x14ac:dyDescent="0.25">
      <c r="A1893" t="s">
        <v>541</v>
      </c>
      <c r="B1893" t="s">
        <v>60</v>
      </c>
      <c r="C1893">
        <v>5</v>
      </c>
      <c r="D1893">
        <v>11</v>
      </c>
      <c r="E1893" t="s">
        <v>61</v>
      </c>
      <c r="F1893" s="1">
        <v>78.94736842105263</v>
      </c>
      <c r="G1893" s="16">
        <v>42231</v>
      </c>
      <c r="H1893" t="s">
        <v>143</v>
      </c>
      <c r="I1893">
        <v>2083</v>
      </c>
    </row>
    <row r="1894" spans="1:9" x14ac:dyDescent="0.25">
      <c r="A1894" t="s">
        <v>541</v>
      </c>
      <c r="B1894" t="s">
        <v>60</v>
      </c>
      <c r="C1894">
        <v>12</v>
      </c>
      <c r="D1894">
        <v>11</v>
      </c>
      <c r="E1894" t="s">
        <v>61</v>
      </c>
      <c r="F1894" s="1">
        <v>42.105263157894733</v>
      </c>
      <c r="G1894" s="16">
        <v>42231</v>
      </c>
      <c r="H1894" t="s">
        <v>62</v>
      </c>
      <c r="I1894">
        <v>1697</v>
      </c>
    </row>
    <row r="1895" spans="1:9" x14ac:dyDescent="0.25">
      <c r="A1895" t="s">
        <v>541</v>
      </c>
      <c r="B1895" t="s">
        <v>60</v>
      </c>
      <c r="C1895">
        <v>17</v>
      </c>
      <c r="D1895">
        <v>11</v>
      </c>
      <c r="E1895" t="s">
        <v>61</v>
      </c>
      <c r="F1895" s="1">
        <v>15.78947368421052</v>
      </c>
      <c r="G1895" s="16">
        <v>42231</v>
      </c>
      <c r="H1895" t="s">
        <v>142</v>
      </c>
      <c r="I1895">
        <v>2078</v>
      </c>
    </row>
    <row r="1896" spans="1:9" x14ac:dyDescent="0.25">
      <c r="A1896" t="s">
        <v>541</v>
      </c>
      <c r="B1896" t="s">
        <v>64</v>
      </c>
      <c r="C1896">
        <v>1</v>
      </c>
      <c r="D1896">
        <v>12</v>
      </c>
      <c r="E1896" t="s">
        <v>65</v>
      </c>
      <c r="G1896" s="16">
        <v>42231</v>
      </c>
      <c r="H1896" t="s">
        <v>44</v>
      </c>
      <c r="I1896">
        <v>0</v>
      </c>
    </row>
    <row r="1897" spans="1:9" x14ac:dyDescent="0.25">
      <c r="A1897" t="s">
        <v>541</v>
      </c>
      <c r="B1897" t="s">
        <v>64</v>
      </c>
      <c r="C1897">
        <v>1</v>
      </c>
      <c r="D1897">
        <v>12</v>
      </c>
      <c r="E1897" t="s">
        <v>65</v>
      </c>
      <c r="F1897" s="1">
        <v>102.3</v>
      </c>
      <c r="G1897" s="16">
        <v>42231</v>
      </c>
      <c r="H1897" t="s">
        <v>145</v>
      </c>
      <c r="I1897">
        <v>2079</v>
      </c>
    </row>
    <row r="1898" spans="1:9" x14ac:dyDescent="0.25">
      <c r="A1898" t="s">
        <v>541</v>
      </c>
      <c r="B1898" t="s">
        <v>64</v>
      </c>
      <c r="C1898">
        <v>9</v>
      </c>
      <c r="D1898">
        <v>12</v>
      </c>
      <c r="E1898" t="s">
        <v>65</v>
      </c>
      <c r="F1898" s="1">
        <v>65.217391304347828</v>
      </c>
      <c r="G1898" s="16">
        <v>42231</v>
      </c>
      <c r="H1898" t="s">
        <v>109</v>
      </c>
      <c r="I1898">
        <v>1760</v>
      </c>
    </row>
    <row r="1899" spans="1:9" x14ac:dyDescent="0.25">
      <c r="A1899" t="s">
        <v>541</v>
      </c>
      <c r="B1899" t="s">
        <v>66</v>
      </c>
      <c r="C1899">
        <v>1</v>
      </c>
      <c r="D1899">
        <v>13</v>
      </c>
      <c r="E1899" t="s">
        <v>67</v>
      </c>
      <c r="G1899" s="16">
        <v>42231</v>
      </c>
      <c r="H1899" t="s">
        <v>44</v>
      </c>
      <c r="I1899">
        <v>0</v>
      </c>
    </row>
    <row r="1900" spans="1:9" x14ac:dyDescent="0.25">
      <c r="A1900" t="s">
        <v>541</v>
      </c>
      <c r="B1900" t="s">
        <v>66</v>
      </c>
      <c r="C1900">
        <v>2</v>
      </c>
      <c r="D1900">
        <v>13</v>
      </c>
      <c r="E1900" t="s">
        <v>67</v>
      </c>
      <c r="F1900" s="1">
        <v>50</v>
      </c>
      <c r="G1900" s="16">
        <v>42231</v>
      </c>
      <c r="H1900" t="s">
        <v>69</v>
      </c>
      <c r="I1900">
        <v>1527</v>
      </c>
    </row>
    <row r="1901" spans="1:9" x14ac:dyDescent="0.25">
      <c r="A1901" t="s">
        <v>541</v>
      </c>
      <c r="B1901" t="s">
        <v>70</v>
      </c>
      <c r="C1901">
        <v>1</v>
      </c>
      <c r="D1901">
        <v>14</v>
      </c>
      <c r="E1901" t="s">
        <v>71</v>
      </c>
      <c r="G1901" s="16">
        <v>42231</v>
      </c>
      <c r="H1901" t="s">
        <v>44</v>
      </c>
      <c r="I1901">
        <v>0</v>
      </c>
    </row>
    <row r="1902" spans="1:9" x14ac:dyDescent="0.25">
      <c r="A1902" t="s">
        <v>541</v>
      </c>
      <c r="B1902" t="s">
        <v>70</v>
      </c>
      <c r="C1902">
        <v>1</v>
      </c>
      <c r="D1902">
        <v>14</v>
      </c>
      <c r="E1902" t="s">
        <v>71</v>
      </c>
      <c r="F1902" s="1">
        <v>100.1</v>
      </c>
      <c r="G1902" s="16">
        <v>42231</v>
      </c>
      <c r="H1902" t="s">
        <v>54</v>
      </c>
      <c r="I1902">
        <v>4</v>
      </c>
    </row>
    <row r="1903" spans="1:9" x14ac:dyDescent="0.25">
      <c r="A1903" t="s">
        <v>541</v>
      </c>
      <c r="B1903" t="s">
        <v>72</v>
      </c>
      <c r="C1903">
        <v>1</v>
      </c>
      <c r="D1903">
        <v>17</v>
      </c>
      <c r="E1903" t="s">
        <v>73</v>
      </c>
      <c r="G1903" s="16">
        <v>42231</v>
      </c>
      <c r="H1903" t="s">
        <v>44</v>
      </c>
      <c r="I1903">
        <v>0</v>
      </c>
    </row>
    <row r="1904" spans="1:9" x14ac:dyDescent="0.25">
      <c r="A1904" t="s">
        <v>541</v>
      </c>
      <c r="B1904" t="s">
        <v>74</v>
      </c>
      <c r="C1904">
        <v>1</v>
      </c>
      <c r="D1904">
        <v>18</v>
      </c>
      <c r="E1904" t="s">
        <v>75</v>
      </c>
      <c r="G1904" s="16">
        <v>42231</v>
      </c>
      <c r="H1904" t="s">
        <v>44</v>
      </c>
      <c r="I1904">
        <v>0</v>
      </c>
    </row>
    <row r="1905" spans="1:11" x14ac:dyDescent="0.25">
      <c r="A1905" t="s">
        <v>541</v>
      </c>
      <c r="B1905" t="s">
        <v>76</v>
      </c>
      <c r="C1905">
        <v>1</v>
      </c>
      <c r="D1905">
        <v>22</v>
      </c>
      <c r="E1905" t="s">
        <v>77</v>
      </c>
      <c r="G1905" s="16">
        <v>42231</v>
      </c>
      <c r="H1905" t="s">
        <v>44</v>
      </c>
      <c r="I1905">
        <v>0</v>
      </c>
      <c r="K1905" t="s">
        <v>555</v>
      </c>
    </row>
    <row r="1906" spans="1:11" x14ac:dyDescent="0.25">
      <c r="A1906" t="s">
        <v>550</v>
      </c>
      <c r="B1906" t="s">
        <v>43</v>
      </c>
      <c r="C1906">
        <v>1</v>
      </c>
      <c r="D1906">
        <v>1</v>
      </c>
      <c r="E1906" t="s">
        <v>11</v>
      </c>
      <c r="G1906" s="16">
        <v>42238</v>
      </c>
      <c r="H1906" t="s">
        <v>44</v>
      </c>
      <c r="I1906">
        <v>0</v>
      </c>
    </row>
    <row r="1907" spans="1:11" x14ac:dyDescent="0.25">
      <c r="A1907" t="s">
        <v>550</v>
      </c>
      <c r="B1907" t="s">
        <v>43</v>
      </c>
      <c r="C1907">
        <v>1</v>
      </c>
      <c r="D1907">
        <v>1</v>
      </c>
      <c r="E1907" t="s">
        <v>11</v>
      </c>
      <c r="F1907" s="1">
        <v>100.9</v>
      </c>
      <c r="G1907" s="16">
        <v>42238</v>
      </c>
      <c r="H1907" t="s">
        <v>258</v>
      </c>
      <c r="I1907">
        <v>465</v>
      </c>
    </row>
    <row r="1908" spans="1:11" x14ac:dyDescent="0.25">
      <c r="A1908" t="s">
        <v>550</v>
      </c>
      <c r="B1908" t="s">
        <v>43</v>
      </c>
      <c r="C1908">
        <v>2</v>
      </c>
      <c r="D1908">
        <v>1</v>
      </c>
      <c r="E1908" t="s">
        <v>11</v>
      </c>
      <c r="F1908" s="1">
        <v>88.888888888888886</v>
      </c>
      <c r="G1908" s="16">
        <v>42238</v>
      </c>
      <c r="H1908" t="s">
        <v>319</v>
      </c>
      <c r="I1908">
        <v>1286</v>
      </c>
    </row>
    <row r="1909" spans="1:11" x14ac:dyDescent="0.25">
      <c r="A1909" t="s">
        <v>550</v>
      </c>
      <c r="B1909" t="s">
        <v>43</v>
      </c>
      <c r="C1909">
        <v>3</v>
      </c>
      <c r="D1909">
        <v>1</v>
      </c>
      <c r="E1909" t="s">
        <v>11</v>
      </c>
      <c r="F1909" s="1">
        <v>77.777777777777771</v>
      </c>
      <c r="G1909" s="16">
        <v>42238</v>
      </c>
      <c r="H1909" t="s">
        <v>155</v>
      </c>
      <c r="I1909">
        <v>1632</v>
      </c>
    </row>
    <row r="1910" spans="1:11" x14ac:dyDescent="0.25">
      <c r="A1910" t="s">
        <v>550</v>
      </c>
      <c r="B1910" t="s">
        <v>43</v>
      </c>
      <c r="C1910">
        <v>6</v>
      </c>
      <c r="D1910">
        <v>1</v>
      </c>
      <c r="E1910" t="s">
        <v>11</v>
      </c>
      <c r="F1910" s="1">
        <v>44.444444444444443</v>
      </c>
      <c r="G1910" s="16">
        <v>42238</v>
      </c>
      <c r="H1910" t="s">
        <v>259</v>
      </c>
      <c r="I1910">
        <v>2024</v>
      </c>
    </row>
    <row r="1911" spans="1:11" x14ac:dyDescent="0.25">
      <c r="A1911" t="s">
        <v>550</v>
      </c>
      <c r="B1911" t="s">
        <v>43</v>
      </c>
      <c r="C1911">
        <v>7</v>
      </c>
      <c r="D1911">
        <v>1</v>
      </c>
      <c r="E1911" t="s">
        <v>11</v>
      </c>
      <c r="F1911" s="1">
        <v>33.333333333333343</v>
      </c>
      <c r="G1911" s="16">
        <v>42238</v>
      </c>
      <c r="H1911" t="s">
        <v>201</v>
      </c>
      <c r="I1911">
        <v>1496</v>
      </c>
    </row>
    <row r="1912" spans="1:11" x14ac:dyDescent="0.25">
      <c r="A1912" t="s">
        <v>550</v>
      </c>
      <c r="B1912" t="s">
        <v>43</v>
      </c>
      <c r="C1912">
        <v>9</v>
      </c>
      <c r="D1912">
        <v>1</v>
      </c>
      <c r="E1912" t="s">
        <v>11</v>
      </c>
      <c r="F1912" s="1">
        <v>11.111111111111114</v>
      </c>
      <c r="G1912" s="16">
        <v>42238</v>
      </c>
      <c r="H1912" t="s">
        <v>195</v>
      </c>
      <c r="I1912">
        <v>1742</v>
      </c>
    </row>
    <row r="1913" spans="1:11" x14ac:dyDescent="0.25">
      <c r="A1913" t="s">
        <v>550</v>
      </c>
      <c r="B1913" t="s">
        <v>50</v>
      </c>
      <c r="C1913">
        <v>1</v>
      </c>
      <c r="D1913">
        <v>2</v>
      </c>
      <c r="E1913" t="s">
        <v>10</v>
      </c>
      <c r="G1913" s="16">
        <v>42238</v>
      </c>
      <c r="H1913" t="s">
        <v>44</v>
      </c>
      <c r="I1913">
        <v>0</v>
      </c>
    </row>
    <row r="1914" spans="1:11" x14ac:dyDescent="0.25">
      <c r="A1914" t="s">
        <v>550</v>
      </c>
      <c r="B1914" t="s">
        <v>52</v>
      </c>
      <c r="C1914">
        <v>1</v>
      </c>
      <c r="D1914">
        <v>3</v>
      </c>
      <c r="E1914" t="s">
        <v>9</v>
      </c>
      <c r="G1914" s="16">
        <v>42238</v>
      </c>
      <c r="H1914" t="s">
        <v>44</v>
      </c>
      <c r="I1914">
        <v>0</v>
      </c>
    </row>
    <row r="1915" spans="1:11" x14ac:dyDescent="0.25">
      <c r="A1915" t="s">
        <v>550</v>
      </c>
      <c r="B1915" t="s">
        <v>52</v>
      </c>
      <c r="C1915">
        <v>1</v>
      </c>
      <c r="D1915">
        <v>3</v>
      </c>
      <c r="E1915" t="s">
        <v>9</v>
      </c>
      <c r="F1915" s="1">
        <v>100.1</v>
      </c>
      <c r="G1915" s="16">
        <v>42238</v>
      </c>
      <c r="H1915" t="s">
        <v>548</v>
      </c>
      <c r="I1915">
        <v>1107</v>
      </c>
    </row>
    <row r="1916" spans="1:11" x14ac:dyDescent="0.25">
      <c r="A1916" t="s">
        <v>550</v>
      </c>
      <c r="B1916" t="s">
        <v>55</v>
      </c>
      <c r="C1916">
        <v>1</v>
      </c>
      <c r="D1916">
        <v>6</v>
      </c>
      <c r="E1916" t="s">
        <v>56</v>
      </c>
      <c r="G1916" s="16">
        <v>42238</v>
      </c>
      <c r="H1916" t="s">
        <v>44</v>
      </c>
      <c r="I1916">
        <v>0</v>
      </c>
    </row>
    <row r="1917" spans="1:11" x14ac:dyDescent="0.25">
      <c r="A1917" t="s">
        <v>550</v>
      </c>
      <c r="B1917" t="s">
        <v>57</v>
      </c>
      <c r="C1917">
        <v>1</v>
      </c>
      <c r="D1917">
        <v>10</v>
      </c>
      <c r="E1917" t="s">
        <v>58</v>
      </c>
      <c r="G1917" s="16">
        <v>42238</v>
      </c>
      <c r="H1917" t="s">
        <v>44</v>
      </c>
      <c r="I1917">
        <v>0</v>
      </c>
    </row>
    <row r="1918" spans="1:11" x14ac:dyDescent="0.25">
      <c r="A1918" t="s">
        <v>550</v>
      </c>
      <c r="B1918" t="s">
        <v>57</v>
      </c>
      <c r="C1918">
        <v>1</v>
      </c>
      <c r="D1918">
        <v>10</v>
      </c>
      <c r="E1918" t="s">
        <v>58</v>
      </c>
      <c r="F1918" s="1">
        <v>101.1</v>
      </c>
      <c r="G1918" s="16">
        <v>42238</v>
      </c>
      <c r="H1918" t="s">
        <v>265</v>
      </c>
      <c r="I1918">
        <v>1416</v>
      </c>
    </row>
    <row r="1919" spans="1:11" x14ac:dyDescent="0.25">
      <c r="A1919" t="s">
        <v>550</v>
      </c>
      <c r="B1919" t="s">
        <v>57</v>
      </c>
      <c r="C1919">
        <v>2</v>
      </c>
      <c r="D1919">
        <v>10</v>
      </c>
      <c r="E1919" t="s">
        <v>58</v>
      </c>
      <c r="F1919" s="1">
        <v>90.909090909090907</v>
      </c>
      <c r="G1919" s="16">
        <v>42238</v>
      </c>
      <c r="H1919" t="s">
        <v>167</v>
      </c>
      <c r="I1919">
        <v>1412</v>
      </c>
    </row>
    <row r="1920" spans="1:11" x14ac:dyDescent="0.25">
      <c r="A1920" t="s">
        <v>550</v>
      </c>
      <c r="B1920" t="s">
        <v>57</v>
      </c>
      <c r="C1920">
        <v>3</v>
      </c>
      <c r="D1920">
        <v>10</v>
      </c>
      <c r="E1920" t="s">
        <v>58</v>
      </c>
      <c r="F1920" s="1">
        <v>81.818181818181813</v>
      </c>
      <c r="G1920" s="16">
        <v>42238</v>
      </c>
      <c r="H1920" t="s">
        <v>207</v>
      </c>
      <c r="I1920">
        <v>1114</v>
      </c>
    </row>
    <row r="1921" spans="1:9" x14ac:dyDescent="0.25">
      <c r="A1921" t="s">
        <v>550</v>
      </c>
      <c r="B1921" t="s">
        <v>57</v>
      </c>
      <c r="C1921">
        <v>3</v>
      </c>
      <c r="D1921">
        <v>10</v>
      </c>
      <c r="E1921" t="s">
        <v>58</v>
      </c>
      <c r="F1921" s="1">
        <v>81.818181818181813</v>
      </c>
      <c r="G1921" s="16">
        <v>42238</v>
      </c>
      <c r="H1921" t="s">
        <v>168</v>
      </c>
      <c r="I1921">
        <v>1815</v>
      </c>
    </row>
    <row r="1922" spans="1:9" x14ac:dyDescent="0.25">
      <c r="A1922" t="s">
        <v>550</v>
      </c>
      <c r="B1922" t="s">
        <v>57</v>
      </c>
      <c r="C1922">
        <v>7</v>
      </c>
      <c r="D1922">
        <v>10</v>
      </c>
      <c r="E1922" t="s">
        <v>58</v>
      </c>
      <c r="F1922" s="1">
        <v>45.454545454545453</v>
      </c>
      <c r="G1922" s="16">
        <v>42238</v>
      </c>
      <c r="H1922" t="s">
        <v>176</v>
      </c>
      <c r="I1922">
        <v>1777</v>
      </c>
    </row>
    <row r="1923" spans="1:9" x14ac:dyDescent="0.25">
      <c r="A1923" t="s">
        <v>550</v>
      </c>
      <c r="B1923" t="s">
        <v>57</v>
      </c>
      <c r="C1923">
        <v>8</v>
      </c>
      <c r="D1923">
        <v>10</v>
      </c>
      <c r="E1923" t="s">
        <v>58</v>
      </c>
      <c r="F1923" s="1">
        <v>36.36363636363636</v>
      </c>
      <c r="G1923" s="16">
        <v>42238</v>
      </c>
      <c r="H1923" t="s">
        <v>208</v>
      </c>
      <c r="I1923">
        <v>1764</v>
      </c>
    </row>
    <row r="1924" spans="1:9" x14ac:dyDescent="0.25">
      <c r="A1924" t="s">
        <v>550</v>
      </c>
      <c r="B1924" t="s">
        <v>57</v>
      </c>
      <c r="C1924">
        <v>10</v>
      </c>
      <c r="D1924">
        <v>10</v>
      </c>
      <c r="E1924" t="s">
        <v>58</v>
      </c>
      <c r="F1924" s="1">
        <v>18.181818181818173</v>
      </c>
      <c r="G1924" s="16">
        <v>42238</v>
      </c>
      <c r="H1924" t="s">
        <v>220</v>
      </c>
      <c r="I1924">
        <v>2061</v>
      </c>
    </row>
    <row r="1925" spans="1:9" x14ac:dyDescent="0.25">
      <c r="A1925" t="s">
        <v>550</v>
      </c>
      <c r="B1925" t="s">
        <v>60</v>
      </c>
      <c r="C1925">
        <v>1</v>
      </c>
      <c r="D1925">
        <v>11</v>
      </c>
      <c r="E1925" t="s">
        <v>61</v>
      </c>
      <c r="G1925" s="16">
        <v>42238</v>
      </c>
      <c r="H1925" t="s">
        <v>44</v>
      </c>
      <c r="I1925">
        <v>0</v>
      </c>
    </row>
    <row r="1926" spans="1:9" x14ac:dyDescent="0.25">
      <c r="A1926" t="s">
        <v>550</v>
      </c>
      <c r="B1926" t="s">
        <v>60</v>
      </c>
      <c r="C1926">
        <v>2</v>
      </c>
      <c r="D1926">
        <v>11</v>
      </c>
      <c r="E1926" t="s">
        <v>61</v>
      </c>
      <c r="F1926" s="1">
        <v>92.307692307692307</v>
      </c>
      <c r="G1926" s="16">
        <v>42238</v>
      </c>
      <c r="H1926" t="s">
        <v>389</v>
      </c>
      <c r="I1926">
        <v>1380</v>
      </c>
    </row>
    <row r="1927" spans="1:9" x14ac:dyDescent="0.25">
      <c r="A1927" t="s">
        <v>550</v>
      </c>
      <c r="B1927" t="s">
        <v>60</v>
      </c>
      <c r="C1927">
        <v>3</v>
      </c>
      <c r="D1927">
        <v>11</v>
      </c>
      <c r="E1927" t="s">
        <v>61</v>
      </c>
      <c r="F1927" s="1">
        <v>84.615384615384613</v>
      </c>
      <c r="G1927" s="16">
        <v>42238</v>
      </c>
      <c r="H1927" t="s">
        <v>216</v>
      </c>
      <c r="I1927">
        <v>2031</v>
      </c>
    </row>
    <row r="1928" spans="1:9" x14ac:dyDescent="0.25">
      <c r="A1928" t="s">
        <v>550</v>
      </c>
      <c r="B1928" t="s">
        <v>60</v>
      </c>
      <c r="C1928">
        <v>11</v>
      </c>
      <c r="D1928">
        <v>11</v>
      </c>
      <c r="E1928" t="s">
        <v>61</v>
      </c>
      <c r="F1928" s="1">
        <v>23.07692307692308</v>
      </c>
      <c r="G1928" s="16">
        <v>42238</v>
      </c>
      <c r="H1928" t="s">
        <v>184</v>
      </c>
      <c r="I1928">
        <v>1925</v>
      </c>
    </row>
    <row r="1929" spans="1:9" x14ac:dyDescent="0.25">
      <c r="A1929" t="s">
        <v>550</v>
      </c>
      <c r="B1929" t="s">
        <v>60</v>
      </c>
      <c r="C1929">
        <v>13</v>
      </c>
      <c r="D1929">
        <v>11</v>
      </c>
      <c r="E1929" t="s">
        <v>61</v>
      </c>
      <c r="F1929" s="1">
        <v>7.6923076923076934</v>
      </c>
      <c r="G1929" s="16">
        <v>42238</v>
      </c>
      <c r="H1929" t="s">
        <v>91</v>
      </c>
      <c r="I1929">
        <v>1940</v>
      </c>
    </row>
    <row r="1930" spans="1:9" x14ac:dyDescent="0.25">
      <c r="A1930" t="s">
        <v>550</v>
      </c>
      <c r="B1930" t="s">
        <v>64</v>
      </c>
      <c r="C1930">
        <v>1</v>
      </c>
      <c r="D1930">
        <v>12</v>
      </c>
      <c r="E1930" t="s">
        <v>65</v>
      </c>
      <c r="G1930" s="16">
        <v>42238</v>
      </c>
      <c r="H1930" t="s">
        <v>44</v>
      </c>
      <c r="I1930">
        <v>0</v>
      </c>
    </row>
    <row r="1931" spans="1:9" x14ac:dyDescent="0.25">
      <c r="A1931" t="s">
        <v>550</v>
      </c>
      <c r="B1931" t="s">
        <v>64</v>
      </c>
      <c r="C1931">
        <v>1</v>
      </c>
      <c r="D1931">
        <v>12</v>
      </c>
      <c r="E1931" t="s">
        <v>65</v>
      </c>
      <c r="F1931" s="1">
        <v>100.4</v>
      </c>
      <c r="G1931" s="16">
        <v>42238</v>
      </c>
      <c r="H1931" t="s">
        <v>186</v>
      </c>
      <c r="I1931">
        <v>2001</v>
      </c>
    </row>
    <row r="1932" spans="1:9" x14ac:dyDescent="0.25">
      <c r="A1932" t="s">
        <v>550</v>
      </c>
      <c r="B1932" t="s">
        <v>64</v>
      </c>
      <c r="C1932">
        <v>2</v>
      </c>
      <c r="D1932">
        <v>12</v>
      </c>
      <c r="E1932" t="s">
        <v>65</v>
      </c>
      <c r="F1932" s="1">
        <v>75</v>
      </c>
      <c r="G1932" s="16">
        <v>42238</v>
      </c>
      <c r="H1932" t="s">
        <v>335</v>
      </c>
      <c r="I1932">
        <v>846</v>
      </c>
    </row>
    <row r="1933" spans="1:9" x14ac:dyDescent="0.25">
      <c r="A1933" t="s">
        <v>550</v>
      </c>
      <c r="B1933" t="s">
        <v>66</v>
      </c>
      <c r="C1933">
        <v>1</v>
      </c>
      <c r="D1933">
        <v>13</v>
      </c>
      <c r="E1933" t="s">
        <v>67</v>
      </c>
      <c r="G1933" s="16">
        <v>42238</v>
      </c>
      <c r="H1933" t="s">
        <v>44</v>
      </c>
      <c r="I1933">
        <v>0</v>
      </c>
    </row>
    <row r="1934" spans="1:9" x14ac:dyDescent="0.25">
      <c r="A1934" t="s">
        <v>550</v>
      </c>
      <c r="B1934" t="s">
        <v>66</v>
      </c>
      <c r="C1934">
        <v>1</v>
      </c>
      <c r="D1934">
        <v>13</v>
      </c>
      <c r="E1934" t="s">
        <v>67</v>
      </c>
      <c r="F1934" s="1">
        <v>100.1</v>
      </c>
      <c r="G1934" s="16">
        <v>42238</v>
      </c>
      <c r="H1934" t="s">
        <v>500</v>
      </c>
      <c r="I1934">
        <v>1164</v>
      </c>
    </row>
    <row r="1935" spans="1:9" x14ac:dyDescent="0.25">
      <c r="A1935" t="s">
        <v>550</v>
      </c>
      <c r="B1935" t="s">
        <v>70</v>
      </c>
      <c r="C1935">
        <v>1</v>
      </c>
      <c r="D1935">
        <v>14</v>
      </c>
      <c r="E1935" t="s">
        <v>71</v>
      </c>
      <c r="G1935" s="16">
        <v>42238</v>
      </c>
      <c r="H1935" t="s">
        <v>44</v>
      </c>
      <c r="I1935">
        <v>0</v>
      </c>
    </row>
    <row r="1936" spans="1:9" x14ac:dyDescent="0.25">
      <c r="A1936" t="s">
        <v>550</v>
      </c>
      <c r="B1936" t="s">
        <v>70</v>
      </c>
      <c r="C1936">
        <v>1</v>
      </c>
      <c r="D1936">
        <v>14</v>
      </c>
      <c r="E1936" t="s">
        <v>71</v>
      </c>
      <c r="F1936" s="1">
        <v>100.4</v>
      </c>
      <c r="G1936" s="16">
        <v>42238</v>
      </c>
      <c r="H1936" t="s">
        <v>226</v>
      </c>
      <c r="I1936">
        <v>1780</v>
      </c>
    </row>
    <row r="1937" spans="1:11" x14ac:dyDescent="0.25">
      <c r="A1937" t="s">
        <v>550</v>
      </c>
      <c r="B1937" t="s">
        <v>70</v>
      </c>
      <c r="C1937">
        <v>2</v>
      </c>
      <c r="D1937">
        <v>14</v>
      </c>
      <c r="E1937" t="s">
        <v>71</v>
      </c>
      <c r="F1937" s="1">
        <v>75</v>
      </c>
      <c r="G1937" s="16">
        <v>42238</v>
      </c>
      <c r="H1937" t="s">
        <v>228</v>
      </c>
      <c r="I1937">
        <v>1328</v>
      </c>
    </row>
    <row r="1938" spans="1:11" x14ac:dyDescent="0.25">
      <c r="A1938" t="s">
        <v>550</v>
      </c>
      <c r="B1938" t="s">
        <v>70</v>
      </c>
      <c r="C1938">
        <v>3</v>
      </c>
      <c r="D1938">
        <v>14</v>
      </c>
      <c r="E1938" t="s">
        <v>71</v>
      </c>
      <c r="F1938" s="1">
        <v>50</v>
      </c>
      <c r="G1938" s="16">
        <v>42238</v>
      </c>
      <c r="H1938" t="s">
        <v>415</v>
      </c>
      <c r="I1938">
        <v>1475</v>
      </c>
    </row>
    <row r="1939" spans="1:11" x14ac:dyDescent="0.25">
      <c r="A1939" t="s">
        <v>550</v>
      </c>
      <c r="B1939" t="s">
        <v>72</v>
      </c>
      <c r="C1939">
        <v>1</v>
      </c>
      <c r="D1939">
        <v>17</v>
      </c>
      <c r="E1939" t="s">
        <v>73</v>
      </c>
      <c r="G1939" s="16">
        <v>42238</v>
      </c>
      <c r="H1939" t="s">
        <v>44</v>
      </c>
      <c r="I1939">
        <v>0</v>
      </c>
    </row>
    <row r="1940" spans="1:11" x14ac:dyDescent="0.25">
      <c r="A1940" t="s">
        <v>550</v>
      </c>
      <c r="B1940" t="s">
        <v>72</v>
      </c>
      <c r="C1940">
        <v>1</v>
      </c>
      <c r="D1940">
        <v>17</v>
      </c>
      <c r="E1940" t="s">
        <v>73</v>
      </c>
      <c r="F1940" s="1">
        <v>100.2</v>
      </c>
      <c r="G1940" s="16">
        <v>42238</v>
      </c>
      <c r="H1940" t="s">
        <v>231</v>
      </c>
      <c r="I1940">
        <v>1952</v>
      </c>
    </row>
    <row r="1941" spans="1:11" x14ac:dyDescent="0.25">
      <c r="A1941" t="s">
        <v>550</v>
      </c>
      <c r="B1941" t="s">
        <v>72</v>
      </c>
      <c r="C1941">
        <v>2</v>
      </c>
      <c r="D1941">
        <v>17</v>
      </c>
      <c r="E1941" t="s">
        <v>73</v>
      </c>
      <c r="F1941" s="1">
        <v>50</v>
      </c>
      <c r="G1941" s="16">
        <v>42238</v>
      </c>
      <c r="H1941" t="s">
        <v>229</v>
      </c>
      <c r="I1941">
        <v>1870</v>
      </c>
    </row>
    <row r="1942" spans="1:11" x14ac:dyDescent="0.25">
      <c r="A1942" t="s">
        <v>550</v>
      </c>
      <c r="B1942" t="s">
        <v>74</v>
      </c>
      <c r="C1942">
        <v>1</v>
      </c>
      <c r="D1942">
        <v>18</v>
      </c>
      <c r="E1942" t="s">
        <v>75</v>
      </c>
      <c r="G1942" s="16">
        <v>42238</v>
      </c>
      <c r="H1942" t="s">
        <v>44</v>
      </c>
      <c r="I1942">
        <v>0</v>
      </c>
    </row>
    <row r="1943" spans="1:11" x14ac:dyDescent="0.25">
      <c r="A1943" t="s">
        <v>550</v>
      </c>
      <c r="B1943" t="s">
        <v>74</v>
      </c>
      <c r="C1943">
        <v>2</v>
      </c>
      <c r="D1943">
        <v>18</v>
      </c>
      <c r="E1943" t="s">
        <v>75</v>
      </c>
      <c r="F1943" s="1">
        <v>80</v>
      </c>
      <c r="G1943" s="16">
        <v>42238</v>
      </c>
      <c r="H1943" t="s">
        <v>428</v>
      </c>
      <c r="I1943">
        <v>2118</v>
      </c>
    </row>
    <row r="1944" spans="1:11" x14ac:dyDescent="0.25">
      <c r="A1944" t="s">
        <v>550</v>
      </c>
      <c r="B1944" t="s">
        <v>76</v>
      </c>
      <c r="C1944">
        <v>1</v>
      </c>
      <c r="D1944">
        <v>22</v>
      </c>
      <c r="E1944" t="s">
        <v>77</v>
      </c>
      <c r="G1944" s="16">
        <v>42238</v>
      </c>
      <c r="H1944" t="s">
        <v>44</v>
      </c>
      <c r="I1944">
        <v>0</v>
      </c>
      <c r="K1944" t="s">
        <v>556</v>
      </c>
    </row>
    <row r="1945" spans="1:11" x14ac:dyDescent="0.25">
      <c r="A1945" t="s">
        <v>551</v>
      </c>
      <c r="B1945" t="s">
        <v>43</v>
      </c>
      <c r="C1945">
        <v>1</v>
      </c>
      <c r="D1945">
        <v>1</v>
      </c>
      <c r="E1945" t="s">
        <v>11</v>
      </c>
      <c r="G1945" s="16">
        <v>42238</v>
      </c>
      <c r="H1945" t="s">
        <v>44</v>
      </c>
      <c r="I1945">
        <v>0</v>
      </c>
    </row>
    <row r="1946" spans="1:11" x14ac:dyDescent="0.25">
      <c r="A1946" t="s">
        <v>551</v>
      </c>
      <c r="B1946" t="s">
        <v>43</v>
      </c>
      <c r="C1946">
        <v>1</v>
      </c>
      <c r="D1946">
        <v>1</v>
      </c>
      <c r="E1946" t="s">
        <v>11</v>
      </c>
      <c r="F1946" s="1">
        <v>100.7</v>
      </c>
      <c r="G1946" s="16">
        <v>42238</v>
      </c>
      <c r="H1946" t="s">
        <v>365</v>
      </c>
      <c r="I1946">
        <v>2003</v>
      </c>
    </row>
    <row r="1947" spans="1:11" x14ac:dyDescent="0.25">
      <c r="A1947" t="s">
        <v>551</v>
      </c>
      <c r="B1947" t="s">
        <v>43</v>
      </c>
      <c r="C1947">
        <v>2</v>
      </c>
      <c r="D1947">
        <v>1</v>
      </c>
      <c r="E1947" t="s">
        <v>11</v>
      </c>
      <c r="F1947" s="1">
        <v>85.714285714285708</v>
      </c>
      <c r="G1947" s="16">
        <v>42238</v>
      </c>
      <c r="H1947" t="s">
        <v>153</v>
      </c>
      <c r="I1947">
        <v>2047</v>
      </c>
    </row>
    <row r="1948" spans="1:11" x14ac:dyDescent="0.25">
      <c r="A1948" t="s">
        <v>551</v>
      </c>
      <c r="B1948" t="s">
        <v>43</v>
      </c>
      <c r="C1948">
        <v>3</v>
      </c>
      <c r="D1948">
        <v>1</v>
      </c>
      <c r="E1948" t="s">
        <v>11</v>
      </c>
      <c r="F1948" s="1">
        <v>71.428571428571431</v>
      </c>
      <c r="G1948" s="16">
        <v>42238</v>
      </c>
      <c r="H1948" t="s">
        <v>393</v>
      </c>
      <c r="I1948">
        <v>1329</v>
      </c>
    </row>
    <row r="1949" spans="1:11" x14ac:dyDescent="0.25">
      <c r="A1949" t="s">
        <v>551</v>
      </c>
      <c r="B1949" t="s">
        <v>43</v>
      </c>
      <c r="C1949">
        <v>4</v>
      </c>
      <c r="D1949">
        <v>1</v>
      </c>
      <c r="E1949" t="s">
        <v>11</v>
      </c>
      <c r="F1949" s="1">
        <v>57.142857142857139</v>
      </c>
      <c r="G1949" s="16">
        <v>42238</v>
      </c>
      <c r="H1949" t="s">
        <v>367</v>
      </c>
      <c r="I1949">
        <v>901</v>
      </c>
    </row>
    <row r="1950" spans="1:11" x14ac:dyDescent="0.25">
      <c r="A1950" t="s">
        <v>551</v>
      </c>
      <c r="B1950" t="s">
        <v>50</v>
      </c>
      <c r="C1950">
        <v>1</v>
      </c>
      <c r="D1950">
        <v>2</v>
      </c>
      <c r="E1950" t="s">
        <v>10</v>
      </c>
      <c r="G1950" s="16">
        <v>42238</v>
      </c>
      <c r="H1950" t="s">
        <v>44</v>
      </c>
      <c r="I1950">
        <v>0</v>
      </c>
    </row>
    <row r="1951" spans="1:11" x14ac:dyDescent="0.25">
      <c r="A1951" t="s">
        <v>551</v>
      </c>
      <c r="B1951" t="s">
        <v>50</v>
      </c>
      <c r="C1951">
        <v>2</v>
      </c>
      <c r="D1951">
        <v>2</v>
      </c>
      <c r="E1951" t="s">
        <v>10</v>
      </c>
      <c r="F1951" s="1">
        <v>50</v>
      </c>
      <c r="G1951" s="16">
        <v>42238</v>
      </c>
      <c r="H1951" t="s">
        <v>371</v>
      </c>
      <c r="I1951">
        <v>995</v>
      </c>
    </row>
    <row r="1952" spans="1:11" x14ac:dyDescent="0.25">
      <c r="A1952" t="s">
        <v>551</v>
      </c>
      <c r="B1952" t="s">
        <v>52</v>
      </c>
      <c r="C1952">
        <v>1</v>
      </c>
      <c r="D1952">
        <v>3</v>
      </c>
      <c r="E1952" t="s">
        <v>9</v>
      </c>
      <c r="G1952" s="16">
        <v>42238</v>
      </c>
      <c r="H1952" t="s">
        <v>44</v>
      </c>
      <c r="I1952">
        <v>0</v>
      </c>
    </row>
    <row r="1953" spans="1:9" x14ac:dyDescent="0.25">
      <c r="A1953" t="s">
        <v>551</v>
      </c>
      <c r="B1953" t="s">
        <v>52</v>
      </c>
      <c r="C1953">
        <v>1</v>
      </c>
      <c r="D1953">
        <v>3</v>
      </c>
      <c r="E1953" t="s">
        <v>9</v>
      </c>
      <c r="F1953" s="1">
        <v>100.8</v>
      </c>
      <c r="G1953" s="16">
        <v>42238</v>
      </c>
      <c r="H1953" t="s">
        <v>568</v>
      </c>
      <c r="I1953">
        <v>7</v>
      </c>
    </row>
    <row r="1954" spans="1:9" x14ac:dyDescent="0.25">
      <c r="A1954" t="s">
        <v>551</v>
      </c>
      <c r="B1954" t="s">
        <v>52</v>
      </c>
      <c r="C1954">
        <v>2</v>
      </c>
      <c r="D1954">
        <v>3</v>
      </c>
      <c r="E1954" t="s">
        <v>9</v>
      </c>
      <c r="F1954" s="1">
        <v>87.5</v>
      </c>
      <c r="G1954" s="16">
        <v>42238</v>
      </c>
      <c r="H1954" t="s">
        <v>54</v>
      </c>
      <c r="I1954">
        <v>4</v>
      </c>
    </row>
    <row r="1955" spans="1:9" x14ac:dyDescent="0.25">
      <c r="A1955" t="s">
        <v>551</v>
      </c>
      <c r="B1955" t="s">
        <v>52</v>
      </c>
      <c r="C1955">
        <v>4</v>
      </c>
      <c r="D1955">
        <v>3</v>
      </c>
      <c r="E1955" t="s">
        <v>9</v>
      </c>
      <c r="F1955" s="1">
        <v>62.5</v>
      </c>
      <c r="G1955" s="16">
        <v>42238</v>
      </c>
      <c r="H1955" t="s">
        <v>373</v>
      </c>
      <c r="I1955">
        <v>2081</v>
      </c>
    </row>
    <row r="1956" spans="1:9" x14ac:dyDescent="0.25">
      <c r="A1956" t="s">
        <v>551</v>
      </c>
      <c r="B1956" t="s">
        <v>52</v>
      </c>
      <c r="C1956">
        <v>6</v>
      </c>
      <c r="D1956">
        <v>3</v>
      </c>
      <c r="E1956" t="s">
        <v>9</v>
      </c>
      <c r="F1956" s="1">
        <v>37.5</v>
      </c>
      <c r="G1956" s="16">
        <v>42238</v>
      </c>
      <c r="H1956" t="s">
        <v>351</v>
      </c>
      <c r="I1956">
        <v>3</v>
      </c>
    </row>
    <row r="1957" spans="1:9" x14ac:dyDescent="0.25">
      <c r="A1957" t="s">
        <v>551</v>
      </c>
      <c r="B1957" t="s">
        <v>55</v>
      </c>
      <c r="C1957">
        <v>1</v>
      </c>
      <c r="D1957">
        <v>6</v>
      </c>
      <c r="E1957" t="s">
        <v>56</v>
      </c>
      <c r="G1957" s="16">
        <v>42238</v>
      </c>
      <c r="H1957" t="s">
        <v>44</v>
      </c>
      <c r="I1957">
        <v>0</v>
      </c>
    </row>
    <row r="1958" spans="1:9" x14ac:dyDescent="0.25">
      <c r="A1958" t="s">
        <v>551</v>
      </c>
      <c r="B1958" t="s">
        <v>55</v>
      </c>
      <c r="C1958">
        <v>1</v>
      </c>
      <c r="D1958">
        <v>6</v>
      </c>
      <c r="E1958" t="s">
        <v>56</v>
      </c>
      <c r="F1958" s="1">
        <v>100.1</v>
      </c>
      <c r="G1958" s="16">
        <v>42238</v>
      </c>
      <c r="H1958" t="s">
        <v>352</v>
      </c>
      <c r="I1958">
        <v>14</v>
      </c>
    </row>
    <row r="1959" spans="1:9" x14ac:dyDescent="0.25">
      <c r="A1959" t="s">
        <v>551</v>
      </c>
      <c r="B1959" t="s">
        <v>57</v>
      </c>
      <c r="C1959">
        <v>1</v>
      </c>
      <c r="D1959">
        <v>10</v>
      </c>
      <c r="E1959" t="s">
        <v>58</v>
      </c>
      <c r="G1959" s="16">
        <v>42238</v>
      </c>
      <c r="H1959" t="s">
        <v>44</v>
      </c>
      <c r="I1959">
        <v>0</v>
      </c>
    </row>
    <row r="1960" spans="1:9" x14ac:dyDescent="0.25">
      <c r="A1960" t="s">
        <v>551</v>
      </c>
      <c r="B1960" t="s">
        <v>60</v>
      </c>
      <c r="C1960">
        <v>1</v>
      </c>
      <c r="D1960">
        <v>11</v>
      </c>
      <c r="E1960" t="s">
        <v>61</v>
      </c>
      <c r="G1960" s="16">
        <v>42238</v>
      </c>
      <c r="H1960" t="s">
        <v>44</v>
      </c>
      <c r="I1960">
        <v>0</v>
      </c>
    </row>
    <row r="1961" spans="1:9" x14ac:dyDescent="0.25">
      <c r="A1961" t="s">
        <v>551</v>
      </c>
      <c r="B1961" t="s">
        <v>60</v>
      </c>
      <c r="C1961">
        <v>1</v>
      </c>
      <c r="D1961">
        <v>11</v>
      </c>
      <c r="E1961" t="s">
        <v>61</v>
      </c>
      <c r="F1961" s="1">
        <v>102.6</v>
      </c>
      <c r="G1961" s="16">
        <v>42238</v>
      </c>
      <c r="H1961" t="s">
        <v>374</v>
      </c>
      <c r="I1961">
        <v>2106</v>
      </c>
    </row>
    <row r="1962" spans="1:9" x14ac:dyDescent="0.25">
      <c r="A1962" t="s">
        <v>551</v>
      </c>
      <c r="B1962" t="s">
        <v>60</v>
      </c>
      <c r="C1962">
        <v>2</v>
      </c>
      <c r="D1962">
        <v>11</v>
      </c>
      <c r="E1962" t="s">
        <v>61</v>
      </c>
      <c r="F1962" s="1">
        <v>96.15384615384616</v>
      </c>
      <c r="G1962" s="16">
        <v>42238</v>
      </c>
      <c r="H1962" t="s">
        <v>422</v>
      </c>
      <c r="I1962">
        <v>2114</v>
      </c>
    </row>
    <row r="1963" spans="1:9" x14ac:dyDescent="0.25">
      <c r="A1963" t="s">
        <v>551</v>
      </c>
      <c r="B1963" t="s">
        <v>60</v>
      </c>
      <c r="C1963">
        <v>8</v>
      </c>
      <c r="D1963">
        <v>11</v>
      </c>
      <c r="E1963" t="s">
        <v>61</v>
      </c>
      <c r="F1963" s="1">
        <v>73.07692307692308</v>
      </c>
      <c r="G1963" s="16">
        <v>42238</v>
      </c>
      <c r="H1963" t="s">
        <v>241</v>
      </c>
      <c r="I1963">
        <v>1133</v>
      </c>
    </row>
    <row r="1964" spans="1:9" x14ac:dyDescent="0.25">
      <c r="A1964" t="s">
        <v>551</v>
      </c>
      <c r="B1964" t="s">
        <v>64</v>
      </c>
      <c r="C1964">
        <v>1</v>
      </c>
      <c r="D1964">
        <v>12</v>
      </c>
      <c r="E1964" t="s">
        <v>65</v>
      </c>
      <c r="G1964" s="16">
        <v>42238</v>
      </c>
      <c r="H1964" t="s">
        <v>44</v>
      </c>
      <c r="I1964">
        <v>0</v>
      </c>
    </row>
    <row r="1965" spans="1:9" x14ac:dyDescent="0.25">
      <c r="A1965" t="s">
        <v>551</v>
      </c>
      <c r="B1965" t="s">
        <v>66</v>
      </c>
      <c r="C1965">
        <v>1</v>
      </c>
      <c r="D1965">
        <v>13</v>
      </c>
      <c r="E1965" t="s">
        <v>67</v>
      </c>
      <c r="G1965" s="16">
        <v>42238</v>
      </c>
      <c r="H1965" t="s">
        <v>44</v>
      </c>
      <c r="I1965">
        <v>0</v>
      </c>
    </row>
    <row r="1966" spans="1:9" x14ac:dyDescent="0.25">
      <c r="A1966" t="s">
        <v>551</v>
      </c>
      <c r="B1966" t="s">
        <v>66</v>
      </c>
      <c r="C1966">
        <v>1</v>
      </c>
      <c r="D1966">
        <v>13</v>
      </c>
      <c r="E1966" t="s">
        <v>67</v>
      </c>
      <c r="F1966" s="1">
        <v>100.2</v>
      </c>
      <c r="G1966" s="16">
        <v>42238</v>
      </c>
      <c r="H1966" t="s">
        <v>359</v>
      </c>
      <c r="I1966">
        <v>1991</v>
      </c>
    </row>
    <row r="1967" spans="1:9" x14ac:dyDescent="0.25">
      <c r="A1967" t="s">
        <v>551</v>
      </c>
      <c r="B1967" t="s">
        <v>70</v>
      </c>
      <c r="C1967">
        <v>1</v>
      </c>
      <c r="D1967">
        <v>14</v>
      </c>
      <c r="E1967" t="s">
        <v>71</v>
      </c>
      <c r="G1967" s="16">
        <v>42238</v>
      </c>
      <c r="H1967" t="s">
        <v>44</v>
      </c>
      <c r="I1967">
        <v>0</v>
      </c>
    </row>
    <row r="1968" spans="1:9" x14ac:dyDescent="0.25">
      <c r="A1968" t="s">
        <v>551</v>
      </c>
      <c r="B1968" t="s">
        <v>72</v>
      </c>
      <c r="C1968">
        <v>1</v>
      </c>
      <c r="D1968">
        <v>17</v>
      </c>
      <c r="E1968" t="s">
        <v>73</v>
      </c>
      <c r="G1968" s="16">
        <v>42238</v>
      </c>
      <c r="H1968" t="s">
        <v>44</v>
      </c>
      <c r="I1968">
        <v>0</v>
      </c>
    </row>
    <row r="1969" spans="1:11" x14ac:dyDescent="0.25">
      <c r="A1969" t="s">
        <v>551</v>
      </c>
      <c r="B1969" t="s">
        <v>74</v>
      </c>
      <c r="C1969">
        <v>1</v>
      </c>
      <c r="D1969">
        <v>18</v>
      </c>
      <c r="E1969" t="s">
        <v>75</v>
      </c>
      <c r="G1969" s="16">
        <v>42238</v>
      </c>
      <c r="H1969" t="s">
        <v>44</v>
      </c>
      <c r="I1969">
        <v>0</v>
      </c>
    </row>
    <row r="1970" spans="1:11" x14ac:dyDescent="0.25">
      <c r="A1970" t="s">
        <v>551</v>
      </c>
      <c r="B1970" t="s">
        <v>74</v>
      </c>
      <c r="C1970">
        <v>2</v>
      </c>
      <c r="D1970">
        <v>18</v>
      </c>
      <c r="E1970" t="s">
        <v>75</v>
      </c>
      <c r="F1970" s="1">
        <v>50</v>
      </c>
      <c r="G1970" s="16">
        <v>42238</v>
      </c>
      <c r="H1970" t="s">
        <v>360</v>
      </c>
      <c r="I1970">
        <v>1992</v>
      </c>
    </row>
    <row r="1971" spans="1:11" x14ac:dyDescent="0.25">
      <c r="A1971" t="s">
        <v>551</v>
      </c>
      <c r="B1971" t="s">
        <v>76</v>
      </c>
      <c r="C1971">
        <v>1</v>
      </c>
      <c r="D1971">
        <v>22</v>
      </c>
      <c r="E1971" t="s">
        <v>77</v>
      </c>
      <c r="G1971" s="16">
        <v>42238</v>
      </c>
      <c r="H1971" t="s">
        <v>44</v>
      </c>
      <c r="I1971">
        <v>0</v>
      </c>
      <c r="K1971" t="s">
        <v>557</v>
      </c>
    </row>
    <row r="1972" spans="1:11" x14ac:dyDescent="0.25">
      <c r="A1972" t="s">
        <v>552</v>
      </c>
      <c r="B1972" t="s">
        <v>43</v>
      </c>
      <c r="C1972">
        <v>1</v>
      </c>
      <c r="D1972">
        <v>1</v>
      </c>
      <c r="E1972" t="s">
        <v>11</v>
      </c>
      <c r="G1972" s="16">
        <v>42239</v>
      </c>
      <c r="H1972" t="s">
        <v>44</v>
      </c>
      <c r="I1972">
        <v>0</v>
      </c>
    </row>
    <row r="1973" spans="1:11" x14ac:dyDescent="0.25">
      <c r="A1973" t="s">
        <v>552</v>
      </c>
      <c r="B1973" t="s">
        <v>50</v>
      </c>
      <c r="C1973">
        <v>1</v>
      </c>
      <c r="D1973">
        <v>2</v>
      </c>
      <c r="E1973" t="s">
        <v>10</v>
      </c>
      <c r="G1973" s="16">
        <v>42239</v>
      </c>
      <c r="H1973" t="s">
        <v>44</v>
      </c>
      <c r="I1973">
        <v>0</v>
      </c>
    </row>
    <row r="1974" spans="1:11" x14ac:dyDescent="0.25">
      <c r="A1974" t="s">
        <v>552</v>
      </c>
      <c r="B1974" t="s">
        <v>52</v>
      </c>
      <c r="C1974">
        <v>1</v>
      </c>
      <c r="D1974">
        <v>3</v>
      </c>
      <c r="E1974" t="s">
        <v>9</v>
      </c>
      <c r="G1974" s="16">
        <v>42239</v>
      </c>
      <c r="H1974" t="s">
        <v>44</v>
      </c>
      <c r="I1974">
        <v>0</v>
      </c>
    </row>
    <row r="1975" spans="1:11" x14ac:dyDescent="0.25">
      <c r="A1975" t="s">
        <v>552</v>
      </c>
      <c r="B1975" t="s">
        <v>55</v>
      </c>
      <c r="C1975">
        <v>1</v>
      </c>
      <c r="D1975">
        <v>6</v>
      </c>
      <c r="E1975" t="s">
        <v>56</v>
      </c>
      <c r="G1975" s="16">
        <v>42239</v>
      </c>
      <c r="H1975" t="s">
        <v>44</v>
      </c>
      <c r="I1975">
        <v>0</v>
      </c>
    </row>
    <row r="1976" spans="1:11" x14ac:dyDescent="0.25">
      <c r="A1976" t="s">
        <v>552</v>
      </c>
      <c r="B1976" t="s">
        <v>55</v>
      </c>
      <c r="C1976">
        <v>1</v>
      </c>
      <c r="D1976">
        <v>6</v>
      </c>
      <c r="E1976" t="s">
        <v>56</v>
      </c>
      <c r="F1976" s="1">
        <v>100.3</v>
      </c>
      <c r="G1976" s="16">
        <v>42239</v>
      </c>
      <c r="H1976" t="s">
        <v>414</v>
      </c>
      <c r="I1976">
        <v>2058</v>
      </c>
    </row>
    <row r="1977" spans="1:11" x14ac:dyDescent="0.25">
      <c r="A1977" t="s">
        <v>552</v>
      </c>
      <c r="B1977" t="s">
        <v>57</v>
      </c>
      <c r="C1977">
        <v>1</v>
      </c>
      <c r="D1977">
        <v>10</v>
      </c>
      <c r="E1977" t="s">
        <v>58</v>
      </c>
      <c r="G1977" s="16">
        <v>42239</v>
      </c>
      <c r="H1977" t="s">
        <v>44</v>
      </c>
      <c r="I1977">
        <v>0</v>
      </c>
    </row>
    <row r="1978" spans="1:11" x14ac:dyDescent="0.25">
      <c r="A1978" t="s">
        <v>552</v>
      </c>
      <c r="B1978" t="s">
        <v>60</v>
      </c>
      <c r="C1978">
        <v>1</v>
      </c>
      <c r="D1978">
        <v>11</v>
      </c>
      <c r="E1978" t="s">
        <v>61</v>
      </c>
      <c r="G1978" s="16">
        <v>42239</v>
      </c>
      <c r="H1978" t="s">
        <v>44</v>
      </c>
      <c r="I1978">
        <v>0</v>
      </c>
    </row>
    <row r="1979" spans="1:11" x14ac:dyDescent="0.25">
      <c r="A1979" t="s">
        <v>552</v>
      </c>
      <c r="B1979" t="s">
        <v>60</v>
      </c>
      <c r="C1979">
        <v>2</v>
      </c>
      <c r="D1979">
        <v>11</v>
      </c>
      <c r="E1979" t="s">
        <v>61</v>
      </c>
      <c r="F1979" s="1">
        <v>83.333333333333329</v>
      </c>
      <c r="G1979" s="16">
        <v>42239</v>
      </c>
      <c r="H1979" t="s">
        <v>241</v>
      </c>
      <c r="I1979">
        <v>1133</v>
      </c>
    </row>
    <row r="1980" spans="1:11" x14ac:dyDescent="0.25">
      <c r="A1980" t="s">
        <v>552</v>
      </c>
      <c r="B1980" t="s">
        <v>64</v>
      </c>
      <c r="C1980">
        <v>1</v>
      </c>
      <c r="D1980">
        <v>12</v>
      </c>
      <c r="E1980" t="s">
        <v>65</v>
      </c>
      <c r="G1980" s="16">
        <v>42239</v>
      </c>
      <c r="H1980" t="s">
        <v>44</v>
      </c>
      <c r="I1980">
        <v>0</v>
      </c>
    </row>
    <row r="1981" spans="1:11" x14ac:dyDescent="0.25">
      <c r="A1981" t="s">
        <v>552</v>
      </c>
      <c r="B1981" t="s">
        <v>66</v>
      </c>
      <c r="C1981">
        <v>1</v>
      </c>
      <c r="D1981">
        <v>13</v>
      </c>
      <c r="E1981" t="s">
        <v>67</v>
      </c>
      <c r="G1981" s="16">
        <v>42239</v>
      </c>
      <c r="H1981" t="s">
        <v>44</v>
      </c>
      <c r="I1981">
        <v>0</v>
      </c>
    </row>
    <row r="1982" spans="1:11" x14ac:dyDescent="0.25">
      <c r="A1982" t="s">
        <v>552</v>
      </c>
      <c r="B1982" t="s">
        <v>70</v>
      </c>
      <c r="C1982">
        <v>1</v>
      </c>
      <c r="D1982">
        <v>14</v>
      </c>
      <c r="E1982" t="s">
        <v>71</v>
      </c>
      <c r="G1982" s="16">
        <v>42239</v>
      </c>
      <c r="H1982" t="s">
        <v>44</v>
      </c>
      <c r="I1982">
        <v>0</v>
      </c>
    </row>
    <row r="1983" spans="1:11" x14ac:dyDescent="0.25">
      <c r="A1983" t="s">
        <v>552</v>
      </c>
      <c r="B1983" t="s">
        <v>70</v>
      </c>
      <c r="C1983">
        <v>1</v>
      </c>
      <c r="D1983">
        <v>14</v>
      </c>
      <c r="E1983" t="s">
        <v>71</v>
      </c>
      <c r="F1983" s="1">
        <v>100.2</v>
      </c>
      <c r="G1983" s="16">
        <v>42239</v>
      </c>
      <c r="H1983" t="s">
        <v>54</v>
      </c>
      <c r="I1983">
        <v>4</v>
      </c>
    </row>
    <row r="1984" spans="1:11" x14ac:dyDescent="0.25">
      <c r="A1984" t="s">
        <v>552</v>
      </c>
      <c r="B1984" t="s">
        <v>72</v>
      </c>
      <c r="C1984">
        <v>1</v>
      </c>
      <c r="D1984">
        <v>17</v>
      </c>
      <c r="E1984" t="s">
        <v>73</v>
      </c>
      <c r="G1984" s="16">
        <v>42239</v>
      </c>
      <c r="H1984" t="s">
        <v>44</v>
      </c>
      <c r="I1984">
        <v>0</v>
      </c>
    </row>
    <row r="1985" spans="1:11" x14ac:dyDescent="0.25">
      <c r="A1985" t="s">
        <v>552</v>
      </c>
      <c r="B1985" t="s">
        <v>74</v>
      </c>
      <c r="C1985">
        <v>1</v>
      </c>
      <c r="D1985">
        <v>18</v>
      </c>
      <c r="E1985" t="s">
        <v>75</v>
      </c>
      <c r="G1985" s="16">
        <v>42239</v>
      </c>
      <c r="H1985" t="s">
        <v>44</v>
      </c>
      <c r="I1985">
        <v>0</v>
      </c>
    </row>
    <row r="1986" spans="1:11" x14ac:dyDescent="0.25">
      <c r="A1986" t="s">
        <v>552</v>
      </c>
      <c r="B1986" t="s">
        <v>76</v>
      </c>
      <c r="C1986">
        <v>1</v>
      </c>
      <c r="D1986">
        <v>22</v>
      </c>
      <c r="E1986" t="s">
        <v>77</v>
      </c>
      <c r="G1986" s="16">
        <v>42239</v>
      </c>
      <c r="H1986" t="s">
        <v>44</v>
      </c>
      <c r="I1986">
        <v>0</v>
      </c>
      <c r="K1986" t="s">
        <v>558</v>
      </c>
    </row>
    <row r="1987" spans="1:11" x14ac:dyDescent="0.25">
      <c r="A1987" t="s">
        <v>569</v>
      </c>
      <c r="B1987" t="s">
        <v>43</v>
      </c>
      <c r="C1987">
        <v>1</v>
      </c>
      <c r="D1987">
        <v>1</v>
      </c>
      <c r="E1987" t="s">
        <v>11</v>
      </c>
      <c r="G1987" s="16">
        <v>42244</v>
      </c>
      <c r="H1987" t="s">
        <v>44</v>
      </c>
      <c r="I1987">
        <v>0</v>
      </c>
    </row>
    <row r="1988" spans="1:11" x14ac:dyDescent="0.25">
      <c r="A1988" t="s">
        <v>569</v>
      </c>
      <c r="B1988" t="s">
        <v>50</v>
      </c>
      <c r="C1988">
        <v>1</v>
      </c>
      <c r="D1988">
        <v>2</v>
      </c>
      <c r="E1988" t="s">
        <v>10</v>
      </c>
      <c r="G1988" s="16">
        <v>42244</v>
      </c>
      <c r="H1988" t="s">
        <v>44</v>
      </c>
      <c r="I1988">
        <v>0</v>
      </c>
    </row>
    <row r="1989" spans="1:11" x14ac:dyDescent="0.25">
      <c r="A1989" t="s">
        <v>569</v>
      </c>
      <c r="B1989" t="s">
        <v>52</v>
      </c>
      <c r="C1989">
        <v>1</v>
      </c>
      <c r="D1989">
        <v>3</v>
      </c>
      <c r="E1989" t="s">
        <v>9</v>
      </c>
      <c r="G1989" s="16">
        <v>42244</v>
      </c>
      <c r="H1989" t="s">
        <v>44</v>
      </c>
      <c r="I1989">
        <v>0</v>
      </c>
    </row>
    <row r="1990" spans="1:11" x14ac:dyDescent="0.25">
      <c r="A1990" t="s">
        <v>569</v>
      </c>
      <c r="B1990" t="s">
        <v>52</v>
      </c>
      <c r="C1990">
        <v>1</v>
      </c>
      <c r="D1990">
        <v>3</v>
      </c>
      <c r="E1990" t="s">
        <v>9</v>
      </c>
      <c r="F1990" s="1">
        <v>100.1</v>
      </c>
      <c r="G1990" s="16">
        <v>42244</v>
      </c>
      <c r="H1990" t="s">
        <v>548</v>
      </c>
      <c r="I1990">
        <v>1107</v>
      </c>
    </row>
    <row r="1991" spans="1:11" x14ac:dyDescent="0.25">
      <c r="A1991" t="s">
        <v>569</v>
      </c>
      <c r="B1991" t="s">
        <v>55</v>
      </c>
      <c r="C1991">
        <v>1</v>
      </c>
      <c r="D1991">
        <v>6</v>
      </c>
      <c r="E1991" t="s">
        <v>56</v>
      </c>
      <c r="G1991" s="16">
        <v>42244</v>
      </c>
      <c r="H1991" t="s">
        <v>44</v>
      </c>
      <c r="I1991">
        <v>0</v>
      </c>
    </row>
    <row r="1992" spans="1:11" x14ac:dyDescent="0.25">
      <c r="A1992" t="s">
        <v>569</v>
      </c>
      <c r="B1992" t="s">
        <v>57</v>
      </c>
      <c r="C1992">
        <v>1</v>
      </c>
      <c r="D1992">
        <v>10</v>
      </c>
      <c r="E1992" t="s">
        <v>58</v>
      </c>
      <c r="G1992" s="16">
        <v>42244</v>
      </c>
      <c r="H1992" t="s">
        <v>44</v>
      </c>
      <c r="I1992">
        <v>0</v>
      </c>
    </row>
    <row r="1993" spans="1:11" x14ac:dyDescent="0.25">
      <c r="A1993" t="s">
        <v>569</v>
      </c>
      <c r="B1993" t="s">
        <v>57</v>
      </c>
      <c r="C1993">
        <v>1</v>
      </c>
      <c r="D1993">
        <v>10</v>
      </c>
      <c r="E1993" t="s">
        <v>58</v>
      </c>
      <c r="F1993" s="1">
        <v>100.3</v>
      </c>
      <c r="G1993" s="16">
        <v>42244</v>
      </c>
      <c r="H1993" t="s">
        <v>122</v>
      </c>
      <c r="I1993">
        <v>1990</v>
      </c>
    </row>
    <row r="1994" spans="1:11" x14ac:dyDescent="0.25">
      <c r="A1994" t="s">
        <v>569</v>
      </c>
      <c r="B1994" t="s">
        <v>57</v>
      </c>
      <c r="C1994">
        <v>2</v>
      </c>
      <c r="D1994">
        <v>10</v>
      </c>
      <c r="E1994" t="s">
        <v>58</v>
      </c>
      <c r="F1994" s="1">
        <v>66.666666666666657</v>
      </c>
      <c r="G1994" s="16">
        <v>42244</v>
      </c>
      <c r="H1994" t="s">
        <v>131</v>
      </c>
      <c r="I1994">
        <v>2075</v>
      </c>
    </row>
    <row r="1995" spans="1:11" x14ac:dyDescent="0.25">
      <c r="A1995" t="s">
        <v>569</v>
      </c>
      <c r="B1995" t="s">
        <v>60</v>
      </c>
      <c r="C1995">
        <v>1</v>
      </c>
      <c r="D1995">
        <v>11</v>
      </c>
      <c r="E1995" t="s">
        <v>61</v>
      </c>
      <c r="G1995" s="16">
        <v>42244</v>
      </c>
      <c r="H1995" t="s">
        <v>44</v>
      </c>
      <c r="I1995">
        <v>0</v>
      </c>
    </row>
    <row r="1996" spans="1:11" x14ac:dyDescent="0.25">
      <c r="A1996" t="s">
        <v>569</v>
      </c>
      <c r="B1996" t="s">
        <v>60</v>
      </c>
      <c r="C1996">
        <v>1</v>
      </c>
      <c r="D1996">
        <v>11</v>
      </c>
      <c r="E1996" t="s">
        <v>61</v>
      </c>
      <c r="F1996" s="1">
        <v>100.6</v>
      </c>
      <c r="G1996" s="16">
        <v>42244</v>
      </c>
      <c r="H1996" t="s">
        <v>241</v>
      </c>
      <c r="I1996">
        <v>1133</v>
      </c>
    </row>
    <row r="1997" spans="1:11" x14ac:dyDescent="0.25">
      <c r="A1997" t="s">
        <v>569</v>
      </c>
      <c r="B1997" t="s">
        <v>60</v>
      </c>
      <c r="C1997">
        <v>2</v>
      </c>
      <c r="D1997">
        <v>11</v>
      </c>
      <c r="E1997" t="s">
        <v>61</v>
      </c>
      <c r="F1997" s="1">
        <v>83.333333333333329</v>
      </c>
      <c r="G1997" s="16">
        <v>42244</v>
      </c>
      <c r="H1997" t="s">
        <v>570</v>
      </c>
      <c r="I1997">
        <v>1971</v>
      </c>
    </row>
    <row r="1998" spans="1:11" x14ac:dyDescent="0.25">
      <c r="A1998" t="s">
        <v>569</v>
      </c>
      <c r="B1998" t="s">
        <v>60</v>
      </c>
      <c r="C1998">
        <v>6</v>
      </c>
      <c r="D1998">
        <v>11</v>
      </c>
      <c r="E1998" t="s">
        <v>61</v>
      </c>
      <c r="F1998" s="1">
        <v>16.666666666666657</v>
      </c>
      <c r="G1998" s="16">
        <v>42244</v>
      </c>
      <c r="H1998" t="s">
        <v>91</v>
      </c>
      <c r="I1998">
        <v>1940</v>
      </c>
    </row>
    <row r="1999" spans="1:11" x14ac:dyDescent="0.25">
      <c r="A1999" t="s">
        <v>569</v>
      </c>
      <c r="B1999" t="s">
        <v>64</v>
      </c>
      <c r="C1999">
        <v>1</v>
      </c>
      <c r="D1999">
        <v>12</v>
      </c>
      <c r="E1999" t="s">
        <v>65</v>
      </c>
      <c r="G1999" s="16">
        <v>42244</v>
      </c>
      <c r="H1999" t="s">
        <v>44</v>
      </c>
      <c r="I1999">
        <v>0</v>
      </c>
    </row>
    <row r="2000" spans="1:11" x14ac:dyDescent="0.25">
      <c r="A2000" t="s">
        <v>569</v>
      </c>
      <c r="B2000" t="s">
        <v>66</v>
      </c>
      <c r="C2000">
        <v>1</v>
      </c>
      <c r="D2000">
        <v>13</v>
      </c>
      <c r="E2000" t="s">
        <v>67</v>
      </c>
      <c r="G2000" s="16">
        <v>42244</v>
      </c>
      <c r="H2000" t="s">
        <v>44</v>
      </c>
      <c r="I2000">
        <v>0</v>
      </c>
    </row>
    <row r="2001" spans="1:11" x14ac:dyDescent="0.25">
      <c r="A2001" t="s">
        <v>569</v>
      </c>
      <c r="B2001" t="s">
        <v>66</v>
      </c>
      <c r="C2001">
        <v>1</v>
      </c>
      <c r="D2001">
        <v>13</v>
      </c>
      <c r="E2001" t="s">
        <v>67</v>
      </c>
      <c r="F2001" s="1">
        <v>100.3</v>
      </c>
      <c r="G2001" s="16">
        <v>42244</v>
      </c>
      <c r="H2001" t="s">
        <v>571</v>
      </c>
      <c r="I2001">
        <v>219</v>
      </c>
    </row>
    <row r="2002" spans="1:11" x14ac:dyDescent="0.25">
      <c r="A2002" t="s">
        <v>569</v>
      </c>
      <c r="B2002" t="s">
        <v>66</v>
      </c>
      <c r="C2002">
        <v>2</v>
      </c>
      <c r="D2002">
        <v>13</v>
      </c>
      <c r="E2002" t="s">
        <v>67</v>
      </c>
      <c r="F2002" s="1">
        <v>66.666666666666657</v>
      </c>
      <c r="G2002" s="16">
        <v>42244</v>
      </c>
      <c r="H2002" t="s">
        <v>444</v>
      </c>
      <c r="I2002">
        <v>832</v>
      </c>
    </row>
    <row r="2003" spans="1:11" x14ac:dyDescent="0.25">
      <c r="A2003" t="s">
        <v>569</v>
      </c>
      <c r="B2003" t="s">
        <v>66</v>
      </c>
      <c r="C2003">
        <v>3</v>
      </c>
      <c r="D2003">
        <v>13</v>
      </c>
      <c r="E2003" t="s">
        <v>67</v>
      </c>
      <c r="F2003" s="1">
        <v>33.333333333333329</v>
      </c>
      <c r="G2003" s="16">
        <v>42244</v>
      </c>
      <c r="H2003" t="s">
        <v>187</v>
      </c>
      <c r="I2003">
        <v>1862</v>
      </c>
    </row>
    <row r="2004" spans="1:11" x14ac:dyDescent="0.25">
      <c r="A2004" t="s">
        <v>569</v>
      </c>
      <c r="B2004" t="s">
        <v>70</v>
      </c>
      <c r="C2004">
        <v>1</v>
      </c>
      <c r="D2004">
        <v>14</v>
      </c>
      <c r="E2004" t="s">
        <v>71</v>
      </c>
      <c r="G2004" s="16">
        <v>42244</v>
      </c>
      <c r="H2004" t="s">
        <v>44</v>
      </c>
      <c r="I2004">
        <v>0</v>
      </c>
    </row>
    <row r="2005" spans="1:11" x14ac:dyDescent="0.25">
      <c r="A2005" t="s">
        <v>569</v>
      </c>
      <c r="B2005" t="s">
        <v>70</v>
      </c>
      <c r="C2005">
        <v>1</v>
      </c>
      <c r="D2005">
        <v>14</v>
      </c>
      <c r="E2005" t="s">
        <v>71</v>
      </c>
      <c r="F2005" s="1">
        <v>100.1</v>
      </c>
      <c r="G2005" s="16">
        <v>42244</v>
      </c>
      <c r="H2005" t="s">
        <v>188</v>
      </c>
      <c r="I2005">
        <v>1515</v>
      </c>
    </row>
    <row r="2006" spans="1:11" x14ac:dyDescent="0.25">
      <c r="A2006" t="s">
        <v>569</v>
      </c>
      <c r="B2006" t="s">
        <v>72</v>
      </c>
      <c r="C2006">
        <v>1</v>
      </c>
      <c r="D2006">
        <v>17</v>
      </c>
      <c r="E2006" t="s">
        <v>73</v>
      </c>
      <c r="G2006" s="16">
        <v>42244</v>
      </c>
      <c r="H2006" t="s">
        <v>44</v>
      </c>
      <c r="I2006">
        <v>0</v>
      </c>
    </row>
    <row r="2007" spans="1:11" x14ac:dyDescent="0.25">
      <c r="A2007" t="s">
        <v>569</v>
      </c>
      <c r="B2007" t="s">
        <v>72</v>
      </c>
      <c r="C2007">
        <v>1</v>
      </c>
      <c r="D2007">
        <v>17</v>
      </c>
      <c r="E2007" t="s">
        <v>73</v>
      </c>
      <c r="F2007" s="1">
        <v>100.1</v>
      </c>
      <c r="G2007" s="16">
        <v>42244</v>
      </c>
      <c r="H2007" t="s">
        <v>146</v>
      </c>
      <c r="I2007">
        <v>2039</v>
      </c>
    </row>
    <row r="2008" spans="1:11" x14ac:dyDescent="0.25">
      <c r="A2008" t="s">
        <v>569</v>
      </c>
      <c r="B2008" t="s">
        <v>74</v>
      </c>
      <c r="C2008">
        <v>1</v>
      </c>
      <c r="D2008">
        <v>18</v>
      </c>
      <c r="E2008" t="s">
        <v>75</v>
      </c>
      <c r="G2008" s="16">
        <v>42244</v>
      </c>
      <c r="H2008" t="s">
        <v>44</v>
      </c>
      <c r="I2008">
        <v>0</v>
      </c>
    </row>
    <row r="2009" spans="1:11" x14ac:dyDescent="0.25">
      <c r="A2009" t="s">
        <v>569</v>
      </c>
      <c r="B2009" t="s">
        <v>76</v>
      </c>
      <c r="C2009">
        <v>1</v>
      </c>
      <c r="D2009">
        <v>22</v>
      </c>
      <c r="E2009" t="s">
        <v>77</v>
      </c>
      <c r="G2009" s="16">
        <v>42244</v>
      </c>
      <c r="H2009" t="s">
        <v>44</v>
      </c>
      <c r="I2009">
        <v>0</v>
      </c>
      <c r="K2009" t="s">
        <v>585</v>
      </c>
    </row>
    <row r="2010" spans="1:11" x14ac:dyDescent="0.25">
      <c r="A2010" t="s">
        <v>572</v>
      </c>
      <c r="B2010" t="s">
        <v>43</v>
      </c>
      <c r="C2010">
        <v>1</v>
      </c>
      <c r="D2010">
        <v>1</v>
      </c>
      <c r="E2010" t="s">
        <v>11</v>
      </c>
      <c r="G2010" s="16">
        <v>42245</v>
      </c>
      <c r="H2010" t="s">
        <v>44</v>
      </c>
      <c r="I2010">
        <v>0</v>
      </c>
    </row>
    <row r="2011" spans="1:11" x14ac:dyDescent="0.25">
      <c r="A2011" t="s">
        <v>572</v>
      </c>
      <c r="B2011" t="s">
        <v>43</v>
      </c>
      <c r="C2011">
        <v>1</v>
      </c>
      <c r="D2011">
        <v>1</v>
      </c>
      <c r="E2011" t="s">
        <v>11</v>
      </c>
      <c r="F2011" s="1">
        <v>100.6</v>
      </c>
      <c r="G2011" s="16">
        <v>42245</v>
      </c>
      <c r="H2011" t="s">
        <v>155</v>
      </c>
      <c r="I2011">
        <v>1632</v>
      </c>
    </row>
    <row r="2012" spans="1:11" x14ac:dyDescent="0.25">
      <c r="A2012" t="s">
        <v>572</v>
      </c>
      <c r="B2012" t="s">
        <v>43</v>
      </c>
      <c r="C2012">
        <v>2</v>
      </c>
      <c r="D2012">
        <v>1</v>
      </c>
      <c r="E2012" t="s">
        <v>11</v>
      </c>
      <c r="F2012" s="1">
        <v>83.333333333333329</v>
      </c>
      <c r="G2012" s="16">
        <v>42245</v>
      </c>
      <c r="H2012" t="s">
        <v>159</v>
      </c>
      <c r="I2012">
        <v>495</v>
      </c>
    </row>
    <row r="2013" spans="1:11" x14ac:dyDescent="0.25">
      <c r="A2013" t="s">
        <v>572</v>
      </c>
      <c r="B2013" t="s">
        <v>43</v>
      </c>
      <c r="C2013">
        <v>3</v>
      </c>
      <c r="D2013">
        <v>1</v>
      </c>
      <c r="E2013" t="s">
        <v>11</v>
      </c>
      <c r="F2013" s="1">
        <v>66.666666666666657</v>
      </c>
      <c r="G2013" s="16">
        <v>42245</v>
      </c>
      <c r="H2013" t="s">
        <v>319</v>
      </c>
      <c r="I2013">
        <v>1286</v>
      </c>
    </row>
    <row r="2014" spans="1:11" x14ac:dyDescent="0.25">
      <c r="A2014" t="s">
        <v>572</v>
      </c>
      <c r="B2014" t="s">
        <v>43</v>
      </c>
      <c r="C2014">
        <v>4</v>
      </c>
      <c r="D2014">
        <v>1</v>
      </c>
      <c r="E2014" t="s">
        <v>11</v>
      </c>
      <c r="F2014" s="1">
        <v>50</v>
      </c>
      <c r="G2014" s="16">
        <v>42245</v>
      </c>
      <c r="H2014" t="s">
        <v>571</v>
      </c>
      <c r="I2014">
        <v>219</v>
      </c>
    </row>
    <row r="2015" spans="1:11" x14ac:dyDescent="0.25">
      <c r="A2015" t="s">
        <v>572</v>
      </c>
      <c r="B2015" t="s">
        <v>43</v>
      </c>
      <c r="C2015">
        <v>5</v>
      </c>
      <c r="D2015">
        <v>1</v>
      </c>
      <c r="E2015" t="s">
        <v>11</v>
      </c>
      <c r="F2015" s="1">
        <v>33.333333333333329</v>
      </c>
      <c r="G2015" s="16">
        <v>42245</v>
      </c>
      <c r="H2015" t="s">
        <v>442</v>
      </c>
      <c r="I2015">
        <v>1157</v>
      </c>
    </row>
    <row r="2016" spans="1:11" x14ac:dyDescent="0.25">
      <c r="A2016" t="s">
        <v>572</v>
      </c>
      <c r="B2016" t="s">
        <v>50</v>
      </c>
      <c r="C2016">
        <v>1</v>
      </c>
      <c r="D2016">
        <v>2</v>
      </c>
      <c r="E2016" t="s">
        <v>10</v>
      </c>
      <c r="G2016" s="16">
        <v>42245</v>
      </c>
      <c r="H2016" t="s">
        <v>44</v>
      </c>
      <c r="I2016">
        <v>0</v>
      </c>
    </row>
    <row r="2017" spans="1:9" x14ac:dyDescent="0.25">
      <c r="A2017" t="s">
        <v>572</v>
      </c>
      <c r="B2017" t="s">
        <v>52</v>
      </c>
      <c r="C2017">
        <v>1</v>
      </c>
      <c r="D2017">
        <v>3</v>
      </c>
      <c r="E2017" t="s">
        <v>9</v>
      </c>
      <c r="G2017" s="16">
        <v>42245</v>
      </c>
      <c r="H2017" t="s">
        <v>44</v>
      </c>
      <c r="I2017">
        <v>0</v>
      </c>
    </row>
    <row r="2018" spans="1:9" x14ac:dyDescent="0.25">
      <c r="A2018" t="s">
        <v>572</v>
      </c>
      <c r="B2018" t="s">
        <v>55</v>
      </c>
      <c r="C2018">
        <v>1</v>
      </c>
      <c r="D2018">
        <v>6</v>
      </c>
      <c r="E2018" t="s">
        <v>56</v>
      </c>
      <c r="G2018" s="16">
        <v>42245</v>
      </c>
      <c r="H2018" t="s">
        <v>44</v>
      </c>
      <c r="I2018">
        <v>0</v>
      </c>
    </row>
    <row r="2019" spans="1:9" x14ac:dyDescent="0.25">
      <c r="A2019" t="s">
        <v>572</v>
      </c>
      <c r="B2019" t="s">
        <v>57</v>
      </c>
      <c r="C2019">
        <v>1</v>
      </c>
      <c r="D2019">
        <v>10</v>
      </c>
      <c r="E2019" t="s">
        <v>58</v>
      </c>
      <c r="G2019" s="16">
        <v>42245</v>
      </c>
      <c r="H2019" t="s">
        <v>44</v>
      </c>
      <c r="I2019">
        <v>0</v>
      </c>
    </row>
    <row r="2020" spans="1:9" x14ac:dyDescent="0.25">
      <c r="A2020" t="s">
        <v>572</v>
      </c>
      <c r="B2020" t="s">
        <v>57</v>
      </c>
      <c r="C2020">
        <v>1</v>
      </c>
      <c r="D2020">
        <v>10</v>
      </c>
      <c r="E2020" t="s">
        <v>58</v>
      </c>
      <c r="F2020" s="1">
        <v>100.4</v>
      </c>
      <c r="G2020" s="16">
        <v>42245</v>
      </c>
      <c r="H2020" t="s">
        <v>122</v>
      </c>
      <c r="I2020">
        <v>1990</v>
      </c>
    </row>
    <row r="2021" spans="1:9" x14ac:dyDescent="0.25">
      <c r="A2021" t="s">
        <v>572</v>
      </c>
      <c r="B2021" t="s">
        <v>57</v>
      </c>
      <c r="C2021">
        <v>2</v>
      </c>
      <c r="D2021">
        <v>10</v>
      </c>
      <c r="E2021" t="s">
        <v>58</v>
      </c>
      <c r="F2021" s="1">
        <v>75</v>
      </c>
      <c r="G2021" s="16">
        <v>42245</v>
      </c>
      <c r="H2021" t="s">
        <v>199</v>
      </c>
      <c r="I2021">
        <v>1647</v>
      </c>
    </row>
    <row r="2022" spans="1:9" x14ac:dyDescent="0.25">
      <c r="A2022" t="s">
        <v>572</v>
      </c>
      <c r="B2022" t="s">
        <v>57</v>
      </c>
      <c r="C2022">
        <v>3</v>
      </c>
      <c r="D2022">
        <v>10</v>
      </c>
      <c r="E2022" t="s">
        <v>58</v>
      </c>
      <c r="F2022" s="1">
        <v>50</v>
      </c>
      <c r="G2022" s="16">
        <v>42245</v>
      </c>
      <c r="H2022" t="s">
        <v>271</v>
      </c>
      <c r="I2022">
        <v>1819</v>
      </c>
    </row>
    <row r="2023" spans="1:9" x14ac:dyDescent="0.25">
      <c r="A2023" t="s">
        <v>572</v>
      </c>
      <c r="B2023" t="s">
        <v>60</v>
      </c>
      <c r="C2023">
        <v>1</v>
      </c>
      <c r="D2023">
        <v>11</v>
      </c>
      <c r="E2023" t="s">
        <v>61</v>
      </c>
      <c r="G2023" s="16">
        <v>42245</v>
      </c>
      <c r="H2023" t="s">
        <v>44</v>
      </c>
      <c r="I2023">
        <v>0</v>
      </c>
    </row>
    <row r="2024" spans="1:9" x14ac:dyDescent="0.25">
      <c r="A2024" t="s">
        <v>572</v>
      </c>
      <c r="B2024" t="s">
        <v>60</v>
      </c>
      <c r="C2024">
        <v>1</v>
      </c>
      <c r="D2024">
        <v>11</v>
      </c>
      <c r="E2024" t="s">
        <v>61</v>
      </c>
      <c r="F2024" s="1">
        <v>101</v>
      </c>
      <c r="G2024" s="16">
        <v>42245</v>
      </c>
      <c r="H2024" t="s">
        <v>241</v>
      </c>
      <c r="I2024">
        <v>1133</v>
      </c>
    </row>
    <row r="2025" spans="1:9" x14ac:dyDescent="0.25">
      <c r="A2025" t="s">
        <v>572</v>
      </c>
      <c r="B2025" t="s">
        <v>60</v>
      </c>
      <c r="C2025">
        <v>3</v>
      </c>
      <c r="D2025">
        <v>11</v>
      </c>
      <c r="E2025" t="s">
        <v>61</v>
      </c>
      <c r="F2025" s="1">
        <v>80</v>
      </c>
      <c r="G2025" s="16">
        <v>42245</v>
      </c>
      <c r="H2025" t="s">
        <v>91</v>
      </c>
      <c r="I2025">
        <v>1940</v>
      </c>
    </row>
    <row r="2026" spans="1:9" x14ac:dyDescent="0.25">
      <c r="A2026" t="s">
        <v>572</v>
      </c>
      <c r="B2026" t="s">
        <v>60</v>
      </c>
      <c r="C2026">
        <v>8</v>
      </c>
      <c r="D2026">
        <v>11</v>
      </c>
      <c r="E2026" t="s">
        <v>61</v>
      </c>
      <c r="F2026" s="1">
        <v>30</v>
      </c>
      <c r="G2026" s="16">
        <v>42245</v>
      </c>
      <c r="H2026" t="s">
        <v>570</v>
      </c>
      <c r="I2026">
        <v>1971</v>
      </c>
    </row>
    <row r="2027" spans="1:9" x14ac:dyDescent="0.25">
      <c r="A2027" t="s">
        <v>572</v>
      </c>
      <c r="B2027" t="s">
        <v>64</v>
      </c>
      <c r="C2027">
        <v>1</v>
      </c>
      <c r="D2027">
        <v>12</v>
      </c>
      <c r="E2027" t="s">
        <v>65</v>
      </c>
      <c r="G2027" s="16">
        <v>42245</v>
      </c>
      <c r="H2027" t="s">
        <v>44</v>
      </c>
      <c r="I2027">
        <v>0</v>
      </c>
    </row>
    <row r="2028" spans="1:9" x14ac:dyDescent="0.25">
      <c r="A2028" t="s">
        <v>572</v>
      </c>
      <c r="B2028" t="s">
        <v>66</v>
      </c>
      <c r="C2028">
        <v>1</v>
      </c>
      <c r="D2028">
        <v>13</v>
      </c>
      <c r="E2028" t="s">
        <v>67</v>
      </c>
      <c r="G2028" s="16">
        <v>42245</v>
      </c>
      <c r="H2028" t="s">
        <v>44</v>
      </c>
      <c r="I2028">
        <v>0</v>
      </c>
    </row>
    <row r="2029" spans="1:9" x14ac:dyDescent="0.25">
      <c r="A2029" t="s">
        <v>572</v>
      </c>
      <c r="B2029" t="s">
        <v>66</v>
      </c>
      <c r="C2029">
        <v>1</v>
      </c>
      <c r="D2029">
        <v>13</v>
      </c>
      <c r="E2029" t="s">
        <v>67</v>
      </c>
      <c r="F2029" s="1">
        <v>100.3</v>
      </c>
      <c r="G2029" s="16">
        <v>42245</v>
      </c>
      <c r="H2029" t="s">
        <v>500</v>
      </c>
      <c r="I2029">
        <v>1164</v>
      </c>
    </row>
    <row r="2030" spans="1:9" x14ac:dyDescent="0.25">
      <c r="A2030" t="s">
        <v>572</v>
      </c>
      <c r="B2030" t="s">
        <v>66</v>
      </c>
      <c r="C2030">
        <v>2</v>
      </c>
      <c r="D2030">
        <v>13</v>
      </c>
      <c r="E2030" t="s">
        <v>67</v>
      </c>
      <c r="F2030" s="1">
        <v>66.666666666666657</v>
      </c>
      <c r="G2030" s="16">
        <v>42245</v>
      </c>
      <c r="H2030" t="s">
        <v>573</v>
      </c>
      <c r="I2030">
        <v>1655</v>
      </c>
    </row>
    <row r="2031" spans="1:9" x14ac:dyDescent="0.25">
      <c r="A2031" t="s">
        <v>572</v>
      </c>
      <c r="B2031" t="s">
        <v>66</v>
      </c>
      <c r="C2031">
        <v>3</v>
      </c>
      <c r="D2031">
        <v>13</v>
      </c>
      <c r="E2031" t="s">
        <v>67</v>
      </c>
      <c r="F2031" s="1">
        <v>33.333333333333329</v>
      </c>
      <c r="G2031" s="16">
        <v>42245</v>
      </c>
      <c r="H2031" t="s">
        <v>187</v>
      </c>
      <c r="I2031">
        <v>1862</v>
      </c>
    </row>
    <row r="2032" spans="1:9" x14ac:dyDescent="0.25">
      <c r="A2032" t="s">
        <v>572</v>
      </c>
      <c r="B2032" t="s">
        <v>70</v>
      </c>
      <c r="C2032">
        <v>1</v>
      </c>
      <c r="D2032">
        <v>14</v>
      </c>
      <c r="E2032" t="s">
        <v>71</v>
      </c>
      <c r="G2032" s="16">
        <v>42245</v>
      </c>
      <c r="H2032" t="s">
        <v>44</v>
      </c>
      <c r="I2032">
        <v>0</v>
      </c>
    </row>
    <row r="2033" spans="1:11" x14ac:dyDescent="0.25">
      <c r="A2033" t="s">
        <v>572</v>
      </c>
      <c r="B2033" t="s">
        <v>70</v>
      </c>
      <c r="C2033">
        <v>1</v>
      </c>
      <c r="D2033">
        <v>14</v>
      </c>
      <c r="E2033" t="s">
        <v>71</v>
      </c>
      <c r="F2033" s="1">
        <v>100.1</v>
      </c>
      <c r="G2033" s="16">
        <v>42245</v>
      </c>
      <c r="H2033" t="s">
        <v>188</v>
      </c>
      <c r="I2033">
        <v>1515</v>
      </c>
    </row>
    <row r="2034" spans="1:11" x14ac:dyDescent="0.25">
      <c r="A2034" t="s">
        <v>572</v>
      </c>
      <c r="B2034" t="s">
        <v>72</v>
      </c>
      <c r="C2034">
        <v>1</v>
      </c>
      <c r="D2034">
        <v>17</v>
      </c>
      <c r="E2034" t="s">
        <v>73</v>
      </c>
      <c r="G2034" s="16">
        <v>42245</v>
      </c>
      <c r="H2034" t="s">
        <v>44</v>
      </c>
      <c r="I2034">
        <v>0</v>
      </c>
    </row>
    <row r="2035" spans="1:11" x14ac:dyDescent="0.25">
      <c r="A2035" t="s">
        <v>572</v>
      </c>
      <c r="B2035" t="s">
        <v>72</v>
      </c>
      <c r="C2035">
        <v>1</v>
      </c>
      <c r="D2035">
        <v>17</v>
      </c>
      <c r="E2035" t="s">
        <v>73</v>
      </c>
      <c r="F2035" s="1">
        <v>100.1</v>
      </c>
      <c r="G2035" s="16">
        <v>42245</v>
      </c>
      <c r="H2035" t="s">
        <v>146</v>
      </c>
      <c r="I2035">
        <v>2039</v>
      </c>
    </row>
    <row r="2036" spans="1:11" x14ac:dyDescent="0.25">
      <c r="A2036" t="s">
        <v>572</v>
      </c>
      <c r="B2036" t="s">
        <v>74</v>
      </c>
      <c r="C2036">
        <v>1</v>
      </c>
      <c r="D2036">
        <v>18</v>
      </c>
      <c r="E2036" t="s">
        <v>75</v>
      </c>
      <c r="G2036" s="16">
        <v>42245</v>
      </c>
      <c r="H2036" t="s">
        <v>44</v>
      </c>
      <c r="I2036">
        <v>0</v>
      </c>
    </row>
    <row r="2037" spans="1:11" x14ac:dyDescent="0.25">
      <c r="A2037" t="s">
        <v>572</v>
      </c>
      <c r="B2037" t="s">
        <v>74</v>
      </c>
      <c r="C2037">
        <v>1</v>
      </c>
      <c r="D2037">
        <v>18</v>
      </c>
      <c r="E2037" t="s">
        <v>75</v>
      </c>
      <c r="F2037" s="1">
        <v>100.1</v>
      </c>
      <c r="G2037" s="16">
        <v>42245</v>
      </c>
      <c r="H2037" t="s">
        <v>317</v>
      </c>
      <c r="I2037">
        <v>1820</v>
      </c>
    </row>
    <row r="2038" spans="1:11" x14ac:dyDescent="0.25">
      <c r="A2038" t="s">
        <v>572</v>
      </c>
      <c r="B2038" t="s">
        <v>76</v>
      </c>
      <c r="C2038">
        <v>1</v>
      </c>
      <c r="D2038">
        <v>22</v>
      </c>
      <c r="E2038" t="s">
        <v>77</v>
      </c>
      <c r="G2038" s="16">
        <v>42245</v>
      </c>
      <c r="H2038" t="s">
        <v>44</v>
      </c>
      <c r="I2038">
        <v>0</v>
      </c>
      <c r="K2038" t="s">
        <v>586</v>
      </c>
    </row>
    <row r="2039" spans="1:11" x14ac:dyDescent="0.25">
      <c r="A2039" t="s">
        <v>574</v>
      </c>
      <c r="B2039" t="s">
        <v>43</v>
      </c>
      <c r="C2039">
        <v>1</v>
      </c>
      <c r="D2039">
        <v>1</v>
      </c>
      <c r="E2039" t="s">
        <v>11</v>
      </c>
      <c r="G2039" s="16">
        <v>42245</v>
      </c>
      <c r="H2039" t="s">
        <v>44</v>
      </c>
      <c r="I2039">
        <v>0</v>
      </c>
    </row>
    <row r="2040" spans="1:11" x14ac:dyDescent="0.25">
      <c r="A2040" t="s">
        <v>574</v>
      </c>
      <c r="B2040" t="s">
        <v>43</v>
      </c>
      <c r="C2040">
        <v>1</v>
      </c>
      <c r="D2040">
        <v>1</v>
      </c>
      <c r="E2040" t="s">
        <v>11</v>
      </c>
      <c r="F2040" s="1">
        <v>100.7</v>
      </c>
      <c r="G2040" s="16">
        <v>42245</v>
      </c>
      <c r="H2040" t="s">
        <v>384</v>
      </c>
      <c r="I2040">
        <v>1430</v>
      </c>
    </row>
    <row r="2041" spans="1:11" x14ac:dyDescent="0.25">
      <c r="A2041" t="s">
        <v>574</v>
      </c>
      <c r="B2041" t="s">
        <v>43</v>
      </c>
      <c r="C2041">
        <v>2</v>
      </c>
      <c r="D2041">
        <v>1</v>
      </c>
      <c r="E2041" t="s">
        <v>11</v>
      </c>
      <c r="F2041" s="1">
        <v>85.714285714285708</v>
      </c>
      <c r="G2041" s="16">
        <v>42245</v>
      </c>
      <c r="H2041" t="s">
        <v>152</v>
      </c>
      <c r="I2041">
        <v>951</v>
      </c>
    </row>
    <row r="2042" spans="1:11" x14ac:dyDescent="0.25">
      <c r="A2042" t="s">
        <v>574</v>
      </c>
      <c r="B2042" t="s">
        <v>43</v>
      </c>
      <c r="C2042">
        <v>2</v>
      </c>
      <c r="D2042">
        <v>1</v>
      </c>
      <c r="E2042" t="s">
        <v>11</v>
      </c>
      <c r="F2042" s="1">
        <v>85.714285714285708</v>
      </c>
      <c r="G2042" s="16">
        <v>42245</v>
      </c>
      <c r="H2042" t="s">
        <v>194</v>
      </c>
      <c r="I2042">
        <v>1726</v>
      </c>
    </row>
    <row r="2043" spans="1:11" x14ac:dyDescent="0.25">
      <c r="A2043" t="s">
        <v>574</v>
      </c>
      <c r="B2043" t="s">
        <v>43</v>
      </c>
      <c r="C2043">
        <v>4</v>
      </c>
      <c r="D2043">
        <v>1</v>
      </c>
      <c r="E2043" t="s">
        <v>11</v>
      </c>
      <c r="F2043" s="1">
        <v>57.142857142857139</v>
      </c>
      <c r="G2043" s="16">
        <v>42245</v>
      </c>
      <c r="H2043" t="s">
        <v>297</v>
      </c>
      <c r="I2043">
        <v>833</v>
      </c>
    </row>
    <row r="2044" spans="1:11" x14ac:dyDescent="0.25">
      <c r="A2044" t="s">
        <v>574</v>
      </c>
      <c r="B2044" t="s">
        <v>43</v>
      </c>
      <c r="C2044">
        <v>5</v>
      </c>
      <c r="D2044">
        <v>1</v>
      </c>
      <c r="E2044" t="s">
        <v>11</v>
      </c>
      <c r="F2044" s="1">
        <v>42.857142857142854</v>
      </c>
      <c r="G2044" s="16">
        <v>42245</v>
      </c>
      <c r="H2044" t="s">
        <v>294</v>
      </c>
      <c r="I2044">
        <v>1895</v>
      </c>
    </row>
    <row r="2045" spans="1:11" x14ac:dyDescent="0.25">
      <c r="A2045" t="s">
        <v>574</v>
      </c>
      <c r="B2045" t="s">
        <v>43</v>
      </c>
      <c r="C2045">
        <v>6</v>
      </c>
      <c r="D2045">
        <v>1</v>
      </c>
      <c r="E2045" t="s">
        <v>11</v>
      </c>
      <c r="F2045" s="1">
        <v>28.571428571428569</v>
      </c>
      <c r="G2045" s="16">
        <v>42245</v>
      </c>
      <c r="H2045" t="s">
        <v>575</v>
      </c>
      <c r="I2045">
        <v>655</v>
      </c>
    </row>
    <row r="2046" spans="1:11" x14ac:dyDescent="0.25">
      <c r="A2046" t="s">
        <v>574</v>
      </c>
      <c r="B2046" t="s">
        <v>50</v>
      </c>
      <c r="C2046">
        <v>1</v>
      </c>
      <c r="D2046">
        <v>2</v>
      </c>
      <c r="E2046" t="s">
        <v>10</v>
      </c>
      <c r="G2046" s="16">
        <v>42245</v>
      </c>
      <c r="H2046" t="s">
        <v>44</v>
      </c>
      <c r="I2046">
        <v>0</v>
      </c>
    </row>
    <row r="2047" spans="1:11" x14ac:dyDescent="0.25">
      <c r="A2047" t="s">
        <v>574</v>
      </c>
      <c r="B2047" t="s">
        <v>50</v>
      </c>
      <c r="C2047">
        <v>1</v>
      </c>
      <c r="D2047">
        <v>2</v>
      </c>
      <c r="E2047" t="s">
        <v>10</v>
      </c>
      <c r="F2047" s="1">
        <v>100.2</v>
      </c>
      <c r="G2047" s="16">
        <v>42245</v>
      </c>
      <c r="H2047" t="s">
        <v>424</v>
      </c>
      <c r="I2047">
        <v>1293</v>
      </c>
    </row>
    <row r="2048" spans="1:11" x14ac:dyDescent="0.25">
      <c r="A2048" t="s">
        <v>574</v>
      </c>
      <c r="B2048" t="s">
        <v>50</v>
      </c>
      <c r="C2048">
        <v>2</v>
      </c>
      <c r="D2048">
        <v>2</v>
      </c>
      <c r="E2048" t="s">
        <v>10</v>
      </c>
      <c r="F2048" s="1">
        <v>50</v>
      </c>
      <c r="G2048" s="16">
        <v>42245</v>
      </c>
      <c r="H2048" t="s">
        <v>118</v>
      </c>
      <c r="I2048">
        <v>1401</v>
      </c>
    </row>
    <row r="2049" spans="1:9" x14ac:dyDescent="0.25">
      <c r="A2049" t="s">
        <v>574</v>
      </c>
      <c r="B2049" t="s">
        <v>52</v>
      </c>
      <c r="C2049">
        <v>1</v>
      </c>
      <c r="D2049">
        <v>3</v>
      </c>
      <c r="E2049" t="s">
        <v>9</v>
      </c>
      <c r="G2049" s="16">
        <v>42245</v>
      </c>
      <c r="H2049" t="s">
        <v>44</v>
      </c>
      <c r="I2049">
        <v>0</v>
      </c>
    </row>
    <row r="2050" spans="1:9" x14ac:dyDescent="0.25">
      <c r="A2050" t="s">
        <v>574</v>
      </c>
      <c r="B2050" t="s">
        <v>55</v>
      </c>
      <c r="C2050">
        <v>1</v>
      </c>
      <c r="D2050">
        <v>6</v>
      </c>
      <c r="E2050" t="s">
        <v>56</v>
      </c>
      <c r="G2050" s="16">
        <v>42245</v>
      </c>
      <c r="H2050" t="s">
        <v>44</v>
      </c>
      <c r="I2050">
        <v>0</v>
      </c>
    </row>
    <row r="2051" spans="1:9" x14ac:dyDescent="0.25">
      <c r="A2051" t="s">
        <v>574</v>
      </c>
      <c r="B2051" t="s">
        <v>57</v>
      </c>
      <c r="C2051">
        <v>1</v>
      </c>
      <c r="D2051">
        <v>10</v>
      </c>
      <c r="E2051" t="s">
        <v>58</v>
      </c>
      <c r="G2051" s="16">
        <v>42245</v>
      </c>
      <c r="H2051" t="s">
        <v>44</v>
      </c>
      <c r="I2051">
        <v>0</v>
      </c>
    </row>
    <row r="2052" spans="1:9" x14ac:dyDescent="0.25">
      <c r="A2052" t="s">
        <v>574</v>
      </c>
      <c r="B2052" t="s">
        <v>57</v>
      </c>
      <c r="C2052">
        <v>2</v>
      </c>
      <c r="D2052">
        <v>10</v>
      </c>
      <c r="E2052" t="s">
        <v>58</v>
      </c>
      <c r="F2052" s="1">
        <v>93.333333333333329</v>
      </c>
      <c r="G2052" s="16">
        <v>42245</v>
      </c>
      <c r="H2052" t="s">
        <v>391</v>
      </c>
      <c r="I2052">
        <v>732</v>
      </c>
    </row>
    <row r="2053" spans="1:9" x14ac:dyDescent="0.25">
      <c r="A2053" t="s">
        <v>574</v>
      </c>
      <c r="B2053" t="s">
        <v>57</v>
      </c>
      <c r="C2053">
        <v>3</v>
      </c>
      <c r="D2053">
        <v>10</v>
      </c>
      <c r="E2053" t="s">
        <v>58</v>
      </c>
      <c r="F2053" s="1">
        <v>86.666666666666671</v>
      </c>
      <c r="G2053" s="16">
        <v>42245</v>
      </c>
      <c r="H2053" t="s">
        <v>123</v>
      </c>
      <c r="I2053">
        <v>1885</v>
      </c>
    </row>
    <row r="2054" spans="1:9" x14ac:dyDescent="0.25">
      <c r="A2054" t="s">
        <v>574</v>
      </c>
      <c r="B2054" t="s">
        <v>57</v>
      </c>
      <c r="C2054">
        <v>4</v>
      </c>
      <c r="D2054">
        <v>10</v>
      </c>
      <c r="E2054" t="s">
        <v>58</v>
      </c>
      <c r="F2054" s="1">
        <v>80</v>
      </c>
      <c r="G2054" s="16">
        <v>42245</v>
      </c>
      <c r="H2054" t="s">
        <v>179</v>
      </c>
      <c r="I2054">
        <v>1710</v>
      </c>
    </row>
    <row r="2055" spans="1:9" x14ac:dyDescent="0.25">
      <c r="A2055" t="s">
        <v>574</v>
      </c>
      <c r="B2055" t="s">
        <v>57</v>
      </c>
      <c r="C2055">
        <v>4</v>
      </c>
      <c r="D2055">
        <v>10</v>
      </c>
      <c r="E2055" t="s">
        <v>58</v>
      </c>
      <c r="F2055" s="1">
        <v>80</v>
      </c>
      <c r="G2055" s="16">
        <v>42245</v>
      </c>
      <c r="H2055" t="s">
        <v>263</v>
      </c>
      <c r="I2055">
        <v>2080</v>
      </c>
    </row>
    <row r="2056" spans="1:9" x14ac:dyDescent="0.25">
      <c r="A2056" t="s">
        <v>574</v>
      </c>
      <c r="B2056" t="s">
        <v>57</v>
      </c>
      <c r="C2056">
        <v>7</v>
      </c>
      <c r="D2056">
        <v>10</v>
      </c>
      <c r="E2056" t="s">
        <v>58</v>
      </c>
      <c r="F2056" s="1">
        <v>60</v>
      </c>
      <c r="G2056" s="16">
        <v>42245</v>
      </c>
      <c r="H2056" t="s">
        <v>172</v>
      </c>
      <c r="I2056">
        <v>2073</v>
      </c>
    </row>
    <row r="2057" spans="1:9" x14ac:dyDescent="0.25">
      <c r="A2057" t="s">
        <v>574</v>
      </c>
      <c r="B2057" t="s">
        <v>57</v>
      </c>
      <c r="C2057">
        <v>9</v>
      </c>
      <c r="D2057">
        <v>10</v>
      </c>
      <c r="E2057" t="s">
        <v>58</v>
      </c>
      <c r="F2057" s="1">
        <v>46.666666666666664</v>
      </c>
      <c r="G2057" s="16">
        <v>42245</v>
      </c>
      <c r="H2057" t="s">
        <v>131</v>
      </c>
      <c r="I2057">
        <v>2075</v>
      </c>
    </row>
    <row r="2058" spans="1:9" x14ac:dyDescent="0.25">
      <c r="A2058" t="s">
        <v>574</v>
      </c>
      <c r="B2058" t="s">
        <v>60</v>
      </c>
      <c r="C2058">
        <v>1</v>
      </c>
      <c r="D2058">
        <v>11</v>
      </c>
      <c r="E2058" t="s">
        <v>61</v>
      </c>
      <c r="G2058" s="16">
        <v>42245</v>
      </c>
      <c r="H2058" t="s">
        <v>44</v>
      </c>
      <c r="I2058">
        <v>0</v>
      </c>
    </row>
    <row r="2059" spans="1:9" x14ac:dyDescent="0.25">
      <c r="A2059" t="s">
        <v>574</v>
      </c>
      <c r="B2059" t="s">
        <v>60</v>
      </c>
      <c r="C2059">
        <v>2</v>
      </c>
      <c r="D2059">
        <v>11</v>
      </c>
      <c r="E2059" t="s">
        <v>61</v>
      </c>
      <c r="F2059" s="1">
        <v>80</v>
      </c>
      <c r="G2059" s="16">
        <v>42245</v>
      </c>
      <c r="H2059" t="s">
        <v>427</v>
      </c>
      <c r="I2059">
        <v>2109</v>
      </c>
    </row>
    <row r="2060" spans="1:9" x14ac:dyDescent="0.25">
      <c r="A2060" t="s">
        <v>574</v>
      </c>
      <c r="B2060" t="s">
        <v>60</v>
      </c>
      <c r="C2060">
        <v>4</v>
      </c>
      <c r="D2060">
        <v>11</v>
      </c>
      <c r="E2060" t="s">
        <v>61</v>
      </c>
      <c r="F2060" s="1">
        <v>40</v>
      </c>
      <c r="G2060" s="16">
        <v>42245</v>
      </c>
      <c r="H2060" t="s">
        <v>184</v>
      </c>
      <c r="I2060">
        <v>1925</v>
      </c>
    </row>
    <row r="2061" spans="1:9" x14ac:dyDescent="0.25">
      <c r="A2061" t="s">
        <v>574</v>
      </c>
      <c r="B2061" t="s">
        <v>64</v>
      </c>
      <c r="C2061">
        <v>1</v>
      </c>
      <c r="D2061">
        <v>12</v>
      </c>
      <c r="E2061" t="s">
        <v>65</v>
      </c>
      <c r="G2061" s="16">
        <v>42245</v>
      </c>
      <c r="H2061" t="s">
        <v>44</v>
      </c>
      <c r="I2061">
        <v>0</v>
      </c>
    </row>
    <row r="2062" spans="1:9" x14ac:dyDescent="0.25">
      <c r="A2062" t="s">
        <v>574</v>
      </c>
      <c r="B2062" t="s">
        <v>64</v>
      </c>
      <c r="C2062">
        <v>2</v>
      </c>
      <c r="D2062">
        <v>12</v>
      </c>
      <c r="E2062" t="s">
        <v>65</v>
      </c>
      <c r="F2062" s="1">
        <v>83.333333333333329</v>
      </c>
      <c r="G2062" s="16">
        <v>42245</v>
      </c>
      <c r="H2062" t="s">
        <v>398</v>
      </c>
      <c r="I2062">
        <v>2091</v>
      </c>
    </row>
    <row r="2063" spans="1:9" x14ac:dyDescent="0.25">
      <c r="A2063" t="s">
        <v>574</v>
      </c>
      <c r="B2063" t="s">
        <v>64</v>
      </c>
      <c r="C2063">
        <v>5</v>
      </c>
      <c r="D2063">
        <v>12</v>
      </c>
      <c r="E2063" t="s">
        <v>65</v>
      </c>
      <c r="F2063" s="1">
        <v>33.333333333333329</v>
      </c>
      <c r="G2063" s="16">
        <v>42245</v>
      </c>
      <c r="H2063" t="s">
        <v>576</v>
      </c>
      <c r="I2063">
        <v>2050</v>
      </c>
    </row>
    <row r="2064" spans="1:9" x14ac:dyDescent="0.25">
      <c r="A2064" t="s">
        <v>574</v>
      </c>
      <c r="B2064" t="s">
        <v>66</v>
      </c>
      <c r="C2064">
        <v>1</v>
      </c>
      <c r="D2064">
        <v>13</v>
      </c>
      <c r="E2064" t="s">
        <v>67</v>
      </c>
      <c r="G2064" s="16">
        <v>42245</v>
      </c>
      <c r="H2064" t="s">
        <v>44</v>
      </c>
      <c r="I2064">
        <v>0</v>
      </c>
    </row>
    <row r="2065" spans="1:11" x14ac:dyDescent="0.25">
      <c r="A2065" t="s">
        <v>574</v>
      </c>
      <c r="B2065" t="s">
        <v>66</v>
      </c>
      <c r="C2065">
        <v>1</v>
      </c>
      <c r="D2065">
        <v>13</v>
      </c>
      <c r="E2065" t="s">
        <v>67</v>
      </c>
      <c r="F2065" s="1">
        <v>100.1</v>
      </c>
      <c r="G2065" s="16">
        <v>42245</v>
      </c>
      <c r="H2065" t="s">
        <v>175</v>
      </c>
      <c r="I2065">
        <v>767</v>
      </c>
    </row>
    <row r="2066" spans="1:11" x14ac:dyDescent="0.25">
      <c r="A2066" t="s">
        <v>574</v>
      </c>
      <c r="B2066" t="s">
        <v>70</v>
      </c>
      <c r="C2066">
        <v>1</v>
      </c>
      <c r="D2066">
        <v>14</v>
      </c>
      <c r="E2066" t="s">
        <v>71</v>
      </c>
      <c r="G2066" s="16">
        <v>42245</v>
      </c>
      <c r="H2066" t="s">
        <v>44</v>
      </c>
      <c r="I2066">
        <v>0</v>
      </c>
    </row>
    <row r="2067" spans="1:11" x14ac:dyDescent="0.25">
      <c r="A2067" t="s">
        <v>574</v>
      </c>
      <c r="B2067" t="s">
        <v>70</v>
      </c>
      <c r="C2067">
        <v>1</v>
      </c>
      <c r="D2067">
        <v>14</v>
      </c>
      <c r="E2067" t="s">
        <v>71</v>
      </c>
      <c r="F2067" s="1">
        <v>100.4</v>
      </c>
      <c r="G2067" s="16">
        <v>42245</v>
      </c>
      <c r="H2067" t="s">
        <v>577</v>
      </c>
      <c r="I2067">
        <v>1043</v>
      </c>
    </row>
    <row r="2068" spans="1:11" x14ac:dyDescent="0.25">
      <c r="A2068" t="s">
        <v>574</v>
      </c>
      <c r="B2068" t="s">
        <v>70</v>
      </c>
      <c r="C2068">
        <v>3</v>
      </c>
      <c r="D2068">
        <v>14</v>
      </c>
      <c r="E2068" t="s">
        <v>71</v>
      </c>
      <c r="F2068" s="1">
        <v>50</v>
      </c>
      <c r="G2068" s="16">
        <v>42245</v>
      </c>
      <c r="H2068" t="s">
        <v>54</v>
      </c>
      <c r="I2068">
        <v>4</v>
      </c>
    </row>
    <row r="2069" spans="1:11" x14ac:dyDescent="0.25">
      <c r="A2069" t="s">
        <v>574</v>
      </c>
      <c r="B2069" t="s">
        <v>70</v>
      </c>
      <c r="C2069">
        <v>4</v>
      </c>
      <c r="D2069">
        <v>14</v>
      </c>
      <c r="E2069" t="s">
        <v>71</v>
      </c>
      <c r="F2069" s="1">
        <v>25</v>
      </c>
      <c r="G2069" s="16">
        <v>42245</v>
      </c>
      <c r="H2069" t="s">
        <v>578</v>
      </c>
      <c r="I2069">
        <v>9</v>
      </c>
    </row>
    <row r="2070" spans="1:11" x14ac:dyDescent="0.25">
      <c r="A2070" t="s">
        <v>574</v>
      </c>
      <c r="B2070" t="s">
        <v>72</v>
      </c>
      <c r="C2070">
        <v>1</v>
      </c>
      <c r="D2070">
        <v>17</v>
      </c>
      <c r="E2070" t="s">
        <v>73</v>
      </c>
      <c r="G2070" s="16">
        <v>42245</v>
      </c>
      <c r="H2070" t="s">
        <v>44</v>
      </c>
      <c r="I2070">
        <v>0</v>
      </c>
    </row>
    <row r="2071" spans="1:11" x14ac:dyDescent="0.25">
      <c r="A2071" t="s">
        <v>574</v>
      </c>
      <c r="B2071" t="s">
        <v>74</v>
      </c>
      <c r="C2071">
        <v>1</v>
      </c>
      <c r="D2071">
        <v>18</v>
      </c>
      <c r="E2071" t="s">
        <v>75</v>
      </c>
      <c r="G2071" s="16">
        <v>42245</v>
      </c>
      <c r="H2071" t="s">
        <v>44</v>
      </c>
      <c r="I2071">
        <v>0</v>
      </c>
    </row>
    <row r="2072" spans="1:11" x14ac:dyDescent="0.25">
      <c r="A2072" t="s">
        <v>574</v>
      </c>
      <c r="B2072" t="s">
        <v>76</v>
      </c>
      <c r="C2072">
        <v>1</v>
      </c>
      <c r="D2072">
        <v>22</v>
      </c>
      <c r="E2072" t="s">
        <v>77</v>
      </c>
      <c r="G2072" s="16">
        <v>42245</v>
      </c>
      <c r="H2072" t="s">
        <v>44</v>
      </c>
      <c r="I2072">
        <v>0</v>
      </c>
      <c r="K2072" t="s">
        <v>587</v>
      </c>
    </row>
    <row r="2073" spans="1:11" x14ac:dyDescent="0.25">
      <c r="A2073" t="s">
        <v>579</v>
      </c>
      <c r="B2073" t="s">
        <v>43</v>
      </c>
      <c r="C2073">
        <v>1</v>
      </c>
      <c r="D2073">
        <v>1</v>
      </c>
      <c r="E2073" t="s">
        <v>11</v>
      </c>
      <c r="G2073" s="16">
        <v>42246</v>
      </c>
      <c r="H2073" t="s">
        <v>44</v>
      </c>
      <c r="I2073">
        <v>0</v>
      </c>
    </row>
    <row r="2074" spans="1:11" x14ac:dyDescent="0.25">
      <c r="A2074" t="s">
        <v>579</v>
      </c>
      <c r="B2074" t="s">
        <v>43</v>
      </c>
      <c r="C2074">
        <v>1</v>
      </c>
      <c r="D2074">
        <v>1</v>
      </c>
      <c r="E2074" t="s">
        <v>11</v>
      </c>
      <c r="F2074" s="1">
        <v>101.1</v>
      </c>
      <c r="G2074" s="16">
        <v>42246</v>
      </c>
      <c r="H2074" t="s">
        <v>384</v>
      </c>
      <c r="I2074">
        <v>1430</v>
      </c>
    </row>
    <row r="2075" spans="1:11" x14ac:dyDescent="0.25">
      <c r="A2075" t="s">
        <v>579</v>
      </c>
      <c r="B2075" t="s">
        <v>43</v>
      </c>
      <c r="C2075">
        <v>3</v>
      </c>
      <c r="D2075">
        <v>1</v>
      </c>
      <c r="E2075" t="s">
        <v>11</v>
      </c>
      <c r="F2075" s="1">
        <v>81.818181818181813</v>
      </c>
      <c r="G2075" s="16">
        <v>42246</v>
      </c>
      <c r="H2075" t="s">
        <v>297</v>
      </c>
      <c r="I2075">
        <v>833</v>
      </c>
    </row>
    <row r="2076" spans="1:11" x14ac:dyDescent="0.25">
      <c r="A2076" t="s">
        <v>579</v>
      </c>
      <c r="B2076" t="s">
        <v>43</v>
      </c>
      <c r="C2076">
        <v>4</v>
      </c>
      <c r="D2076">
        <v>1</v>
      </c>
      <c r="E2076" t="s">
        <v>11</v>
      </c>
      <c r="F2076" s="1">
        <v>72.72727272727272</v>
      </c>
      <c r="G2076" s="16">
        <v>42246</v>
      </c>
      <c r="H2076" t="s">
        <v>482</v>
      </c>
      <c r="I2076">
        <v>819</v>
      </c>
    </row>
    <row r="2077" spans="1:11" x14ac:dyDescent="0.25">
      <c r="A2077" t="s">
        <v>579</v>
      </c>
      <c r="B2077" t="s">
        <v>43</v>
      </c>
      <c r="C2077">
        <v>5</v>
      </c>
      <c r="D2077">
        <v>1</v>
      </c>
      <c r="E2077" t="s">
        <v>11</v>
      </c>
      <c r="F2077" s="1">
        <v>63.636363636363633</v>
      </c>
      <c r="G2077" s="16">
        <v>42246</v>
      </c>
      <c r="H2077" t="s">
        <v>117</v>
      </c>
      <c r="I2077">
        <v>151</v>
      </c>
    </row>
    <row r="2078" spans="1:11" x14ac:dyDescent="0.25">
      <c r="A2078" t="s">
        <v>579</v>
      </c>
      <c r="B2078" t="s">
        <v>43</v>
      </c>
      <c r="C2078">
        <v>5</v>
      </c>
      <c r="D2078">
        <v>1</v>
      </c>
      <c r="E2078" t="s">
        <v>11</v>
      </c>
      <c r="F2078" s="1">
        <v>63.636363636363633</v>
      </c>
      <c r="G2078" s="16">
        <v>42246</v>
      </c>
      <c r="H2078" t="s">
        <v>150</v>
      </c>
      <c r="I2078">
        <v>248</v>
      </c>
    </row>
    <row r="2079" spans="1:11" x14ac:dyDescent="0.25">
      <c r="A2079" t="s">
        <v>579</v>
      </c>
      <c r="B2079" t="s">
        <v>43</v>
      </c>
      <c r="C2079">
        <v>5</v>
      </c>
      <c r="D2079">
        <v>1</v>
      </c>
      <c r="E2079" t="s">
        <v>11</v>
      </c>
      <c r="F2079" s="1">
        <v>63.636363636363633</v>
      </c>
      <c r="G2079" s="16">
        <v>42246</v>
      </c>
      <c r="H2079" t="s">
        <v>575</v>
      </c>
      <c r="I2079">
        <v>655</v>
      </c>
    </row>
    <row r="2080" spans="1:11" x14ac:dyDescent="0.25">
      <c r="A2080" t="s">
        <v>579</v>
      </c>
      <c r="B2080" t="s">
        <v>43</v>
      </c>
      <c r="C2080">
        <v>8</v>
      </c>
      <c r="D2080">
        <v>1</v>
      </c>
      <c r="E2080" t="s">
        <v>11</v>
      </c>
      <c r="F2080" s="1">
        <v>36.36363636363636</v>
      </c>
      <c r="G2080" s="16">
        <v>42246</v>
      </c>
      <c r="H2080" t="s">
        <v>194</v>
      </c>
      <c r="I2080">
        <v>1726</v>
      </c>
    </row>
    <row r="2081" spans="1:9" x14ac:dyDescent="0.25">
      <c r="A2081" t="s">
        <v>579</v>
      </c>
      <c r="B2081" t="s">
        <v>43</v>
      </c>
      <c r="C2081">
        <v>11</v>
      </c>
      <c r="D2081">
        <v>1</v>
      </c>
      <c r="E2081" t="s">
        <v>11</v>
      </c>
      <c r="F2081" s="1">
        <v>9.0909090909090793</v>
      </c>
      <c r="G2081" s="16">
        <v>42246</v>
      </c>
      <c r="H2081" t="s">
        <v>152</v>
      </c>
      <c r="I2081">
        <v>951</v>
      </c>
    </row>
    <row r="2082" spans="1:9" x14ac:dyDescent="0.25">
      <c r="A2082" t="s">
        <v>579</v>
      </c>
      <c r="B2082" t="s">
        <v>50</v>
      </c>
      <c r="C2082">
        <v>1</v>
      </c>
      <c r="D2082">
        <v>2</v>
      </c>
      <c r="E2082" t="s">
        <v>10</v>
      </c>
      <c r="G2082" s="16">
        <v>42246</v>
      </c>
      <c r="H2082" t="s">
        <v>44</v>
      </c>
      <c r="I2082">
        <v>0</v>
      </c>
    </row>
    <row r="2083" spans="1:9" x14ac:dyDescent="0.25">
      <c r="A2083" t="s">
        <v>579</v>
      </c>
      <c r="B2083" t="s">
        <v>50</v>
      </c>
      <c r="C2083">
        <v>1</v>
      </c>
      <c r="D2083">
        <v>2</v>
      </c>
      <c r="E2083" t="s">
        <v>10</v>
      </c>
      <c r="F2083" s="1">
        <v>100.6</v>
      </c>
      <c r="G2083" s="16">
        <v>42246</v>
      </c>
      <c r="H2083" t="s">
        <v>165</v>
      </c>
      <c r="I2083">
        <v>1534</v>
      </c>
    </row>
    <row r="2084" spans="1:9" x14ac:dyDescent="0.25">
      <c r="A2084" t="s">
        <v>579</v>
      </c>
      <c r="B2084" t="s">
        <v>50</v>
      </c>
      <c r="C2084">
        <v>2</v>
      </c>
      <c r="D2084">
        <v>2</v>
      </c>
      <c r="E2084" t="s">
        <v>10</v>
      </c>
      <c r="F2084" s="1">
        <v>83.333333333333329</v>
      </c>
      <c r="G2084" s="16">
        <v>42246</v>
      </c>
      <c r="H2084" t="s">
        <v>424</v>
      </c>
      <c r="I2084">
        <v>1293</v>
      </c>
    </row>
    <row r="2085" spans="1:9" x14ac:dyDescent="0.25">
      <c r="A2085" t="s">
        <v>579</v>
      </c>
      <c r="B2085" t="s">
        <v>50</v>
      </c>
      <c r="C2085">
        <v>3</v>
      </c>
      <c r="D2085">
        <v>2</v>
      </c>
      <c r="E2085" t="s">
        <v>10</v>
      </c>
      <c r="F2085" s="1">
        <v>66.666666666666657</v>
      </c>
      <c r="G2085" s="16">
        <v>42246</v>
      </c>
      <c r="H2085" t="s">
        <v>118</v>
      </c>
      <c r="I2085">
        <v>1401</v>
      </c>
    </row>
    <row r="2086" spans="1:9" x14ac:dyDescent="0.25">
      <c r="A2086" t="s">
        <v>579</v>
      </c>
      <c r="B2086" t="s">
        <v>50</v>
      </c>
      <c r="C2086">
        <v>4</v>
      </c>
      <c r="D2086">
        <v>2</v>
      </c>
      <c r="E2086" t="s">
        <v>10</v>
      </c>
      <c r="F2086" s="1">
        <v>50</v>
      </c>
      <c r="G2086" s="16">
        <v>42246</v>
      </c>
      <c r="H2086" t="s">
        <v>262</v>
      </c>
      <c r="I2086">
        <v>1411</v>
      </c>
    </row>
    <row r="2087" spans="1:9" x14ac:dyDescent="0.25">
      <c r="A2087" t="s">
        <v>579</v>
      </c>
      <c r="B2087" t="s">
        <v>52</v>
      </c>
      <c r="C2087">
        <v>1</v>
      </c>
      <c r="D2087">
        <v>3</v>
      </c>
      <c r="E2087" t="s">
        <v>9</v>
      </c>
      <c r="G2087" s="16">
        <v>42246</v>
      </c>
      <c r="H2087" t="s">
        <v>44</v>
      </c>
      <c r="I2087">
        <v>0</v>
      </c>
    </row>
    <row r="2088" spans="1:9" x14ac:dyDescent="0.25">
      <c r="A2088" t="s">
        <v>579</v>
      </c>
      <c r="B2088" t="s">
        <v>55</v>
      </c>
      <c r="C2088">
        <v>1</v>
      </c>
      <c r="D2088">
        <v>6</v>
      </c>
      <c r="E2088" t="s">
        <v>56</v>
      </c>
      <c r="G2088" s="16">
        <v>42246</v>
      </c>
      <c r="H2088" t="s">
        <v>44</v>
      </c>
      <c r="I2088">
        <v>0</v>
      </c>
    </row>
    <row r="2089" spans="1:9" x14ac:dyDescent="0.25">
      <c r="A2089" t="s">
        <v>579</v>
      </c>
      <c r="B2089" t="s">
        <v>57</v>
      </c>
      <c r="C2089">
        <v>1</v>
      </c>
      <c r="D2089">
        <v>10</v>
      </c>
      <c r="E2089" t="s">
        <v>58</v>
      </c>
      <c r="G2089" s="16">
        <v>42246</v>
      </c>
      <c r="H2089" t="s">
        <v>44</v>
      </c>
      <c r="I2089">
        <v>0</v>
      </c>
    </row>
    <row r="2090" spans="1:9" x14ac:dyDescent="0.25">
      <c r="A2090" t="s">
        <v>579</v>
      </c>
      <c r="B2090" t="s">
        <v>57</v>
      </c>
      <c r="C2090">
        <v>2</v>
      </c>
      <c r="D2090">
        <v>10</v>
      </c>
      <c r="E2090" t="s">
        <v>58</v>
      </c>
      <c r="F2090" s="1">
        <v>95.652173913043484</v>
      </c>
      <c r="G2090" s="16">
        <v>42246</v>
      </c>
      <c r="H2090" t="s">
        <v>263</v>
      </c>
      <c r="I2090">
        <v>2080</v>
      </c>
    </row>
    <row r="2091" spans="1:9" x14ac:dyDescent="0.25">
      <c r="A2091" t="s">
        <v>579</v>
      </c>
      <c r="B2091" t="s">
        <v>57</v>
      </c>
      <c r="C2091">
        <v>3</v>
      </c>
      <c r="D2091">
        <v>10</v>
      </c>
      <c r="E2091" t="s">
        <v>58</v>
      </c>
      <c r="F2091" s="1">
        <v>91.304347826086953</v>
      </c>
      <c r="G2091" s="16">
        <v>42246</v>
      </c>
      <c r="H2091" t="s">
        <v>172</v>
      </c>
      <c r="I2091">
        <v>2073</v>
      </c>
    </row>
    <row r="2092" spans="1:9" x14ac:dyDescent="0.25">
      <c r="A2092" t="s">
        <v>579</v>
      </c>
      <c r="B2092" t="s">
        <v>57</v>
      </c>
      <c r="C2092">
        <v>5</v>
      </c>
      <c r="D2092">
        <v>10</v>
      </c>
      <c r="E2092" t="s">
        <v>58</v>
      </c>
      <c r="F2092" s="1">
        <v>82.608695652173907</v>
      </c>
      <c r="G2092" s="16">
        <v>42246</v>
      </c>
      <c r="H2092" t="s">
        <v>124</v>
      </c>
      <c r="I2092">
        <v>1825</v>
      </c>
    </row>
    <row r="2093" spans="1:9" x14ac:dyDescent="0.25">
      <c r="A2093" t="s">
        <v>579</v>
      </c>
      <c r="B2093" t="s">
        <v>57</v>
      </c>
      <c r="C2093">
        <v>6</v>
      </c>
      <c r="D2093">
        <v>10</v>
      </c>
      <c r="E2093" t="s">
        <v>58</v>
      </c>
      <c r="F2093" s="1">
        <v>78.260869565217391</v>
      </c>
      <c r="G2093" s="16">
        <v>42246</v>
      </c>
      <c r="H2093" t="s">
        <v>123</v>
      </c>
      <c r="I2093">
        <v>1885</v>
      </c>
    </row>
    <row r="2094" spans="1:9" x14ac:dyDescent="0.25">
      <c r="A2094" t="s">
        <v>579</v>
      </c>
      <c r="B2094" t="s">
        <v>57</v>
      </c>
      <c r="C2094">
        <v>9</v>
      </c>
      <c r="D2094">
        <v>10</v>
      </c>
      <c r="E2094" t="s">
        <v>58</v>
      </c>
      <c r="F2094" s="1">
        <v>65.217391304347828</v>
      </c>
      <c r="G2094" s="16">
        <v>42246</v>
      </c>
      <c r="H2094" t="s">
        <v>179</v>
      </c>
      <c r="I2094">
        <v>1710</v>
      </c>
    </row>
    <row r="2095" spans="1:9" x14ac:dyDescent="0.25">
      <c r="A2095" t="s">
        <v>579</v>
      </c>
      <c r="B2095" t="s">
        <v>57</v>
      </c>
      <c r="C2095">
        <v>9</v>
      </c>
      <c r="D2095">
        <v>10</v>
      </c>
      <c r="E2095" t="s">
        <v>58</v>
      </c>
      <c r="F2095" s="1">
        <v>65.217391304347828</v>
      </c>
      <c r="G2095" s="16">
        <v>42246</v>
      </c>
      <c r="H2095" t="s">
        <v>266</v>
      </c>
      <c r="I2095">
        <v>2057</v>
      </c>
    </row>
    <row r="2096" spans="1:9" x14ac:dyDescent="0.25">
      <c r="A2096" t="s">
        <v>579</v>
      </c>
      <c r="B2096" t="s">
        <v>57</v>
      </c>
      <c r="C2096">
        <v>12</v>
      </c>
      <c r="D2096">
        <v>10</v>
      </c>
      <c r="E2096" t="s">
        <v>58</v>
      </c>
      <c r="F2096" s="1">
        <v>52.173913043478265</v>
      </c>
      <c r="G2096" s="16">
        <v>42246</v>
      </c>
      <c r="H2096" t="s">
        <v>90</v>
      </c>
      <c r="I2096">
        <v>1823</v>
      </c>
    </row>
    <row r="2097" spans="1:9" x14ac:dyDescent="0.25">
      <c r="A2097" t="s">
        <v>579</v>
      </c>
      <c r="B2097" t="s">
        <v>57</v>
      </c>
      <c r="C2097">
        <v>13</v>
      </c>
      <c r="D2097">
        <v>10</v>
      </c>
      <c r="E2097" t="s">
        <v>58</v>
      </c>
      <c r="F2097" s="1">
        <v>47.826086956521742</v>
      </c>
      <c r="G2097" s="16">
        <v>42246</v>
      </c>
      <c r="H2097" t="s">
        <v>205</v>
      </c>
      <c r="I2097">
        <v>1919</v>
      </c>
    </row>
    <row r="2098" spans="1:9" x14ac:dyDescent="0.25">
      <c r="A2098" t="s">
        <v>579</v>
      </c>
      <c r="B2098" t="s">
        <v>57</v>
      </c>
      <c r="C2098">
        <v>15</v>
      </c>
      <c r="D2098">
        <v>10</v>
      </c>
      <c r="E2098" t="s">
        <v>58</v>
      </c>
      <c r="F2098" s="1">
        <v>39.130434782608702</v>
      </c>
      <c r="G2098" s="16">
        <v>42246</v>
      </c>
      <c r="H2098" t="s">
        <v>274</v>
      </c>
      <c r="I2098">
        <v>1839</v>
      </c>
    </row>
    <row r="2099" spans="1:9" x14ac:dyDescent="0.25">
      <c r="A2099" t="s">
        <v>579</v>
      </c>
      <c r="B2099" t="s">
        <v>57</v>
      </c>
      <c r="C2099">
        <v>19</v>
      </c>
      <c r="D2099">
        <v>10</v>
      </c>
      <c r="E2099" t="s">
        <v>58</v>
      </c>
      <c r="F2099" s="1">
        <v>21.739130434782609</v>
      </c>
      <c r="G2099" s="16">
        <v>42246</v>
      </c>
      <c r="H2099" t="s">
        <v>253</v>
      </c>
      <c r="I2099">
        <v>2086</v>
      </c>
    </row>
    <row r="2100" spans="1:9" x14ac:dyDescent="0.25">
      <c r="A2100" t="s">
        <v>579</v>
      </c>
      <c r="B2100" t="s">
        <v>60</v>
      </c>
      <c r="C2100">
        <v>1</v>
      </c>
      <c r="D2100">
        <v>11</v>
      </c>
      <c r="E2100" t="s">
        <v>61</v>
      </c>
      <c r="G2100" s="16">
        <v>42246</v>
      </c>
      <c r="H2100" t="s">
        <v>44</v>
      </c>
      <c r="I2100">
        <v>0</v>
      </c>
    </row>
    <row r="2101" spans="1:9" x14ac:dyDescent="0.25">
      <c r="A2101" t="s">
        <v>579</v>
      </c>
      <c r="B2101" t="s">
        <v>60</v>
      </c>
      <c r="C2101">
        <v>1</v>
      </c>
      <c r="D2101">
        <v>11</v>
      </c>
      <c r="E2101" t="s">
        <v>61</v>
      </c>
      <c r="F2101" s="1">
        <v>100.3</v>
      </c>
      <c r="G2101" s="16">
        <v>42246</v>
      </c>
      <c r="H2101" t="s">
        <v>250</v>
      </c>
      <c r="I2101">
        <v>1733</v>
      </c>
    </row>
    <row r="2102" spans="1:9" x14ac:dyDescent="0.25">
      <c r="A2102" t="s">
        <v>579</v>
      </c>
      <c r="B2102" t="s">
        <v>60</v>
      </c>
      <c r="C2102">
        <v>2</v>
      </c>
      <c r="D2102">
        <v>11</v>
      </c>
      <c r="E2102" t="s">
        <v>61</v>
      </c>
      <c r="F2102" s="1">
        <v>66.666666666666657</v>
      </c>
      <c r="G2102" s="16">
        <v>42246</v>
      </c>
      <c r="H2102" t="s">
        <v>128</v>
      </c>
      <c r="I2102">
        <v>1957</v>
      </c>
    </row>
    <row r="2103" spans="1:9" x14ac:dyDescent="0.25">
      <c r="A2103" t="s">
        <v>579</v>
      </c>
      <c r="B2103" t="s">
        <v>60</v>
      </c>
      <c r="C2103">
        <v>3</v>
      </c>
      <c r="D2103">
        <v>11</v>
      </c>
      <c r="E2103" t="s">
        <v>61</v>
      </c>
      <c r="F2103" s="1">
        <v>33.333333333333329</v>
      </c>
      <c r="G2103" s="16">
        <v>42246</v>
      </c>
      <c r="H2103" t="s">
        <v>251</v>
      </c>
      <c r="I2103">
        <v>1966</v>
      </c>
    </row>
    <row r="2104" spans="1:9" x14ac:dyDescent="0.25">
      <c r="A2104" t="s">
        <v>579</v>
      </c>
      <c r="B2104" t="s">
        <v>64</v>
      </c>
      <c r="C2104">
        <v>1</v>
      </c>
      <c r="D2104">
        <v>12</v>
      </c>
      <c r="E2104" t="s">
        <v>65</v>
      </c>
      <c r="G2104" s="16">
        <v>42246</v>
      </c>
      <c r="H2104" t="s">
        <v>44</v>
      </c>
      <c r="I2104">
        <v>0</v>
      </c>
    </row>
    <row r="2105" spans="1:9" x14ac:dyDescent="0.25">
      <c r="A2105" t="s">
        <v>579</v>
      </c>
      <c r="B2105" t="s">
        <v>64</v>
      </c>
      <c r="C2105">
        <v>1</v>
      </c>
      <c r="D2105">
        <v>12</v>
      </c>
      <c r="E2105" t="s">
        <v>65</v>
      </c>
      <c r="F2105" s="1">
        <v>100.3</v>
      </c>
      <c r="G2105" s="16">
        <v>42246</v>
      </c>
      <c r="H2105" t="s">
        <v>398</v>
      </c>
      <c r="I2105">
        <v>2091</v>
      </c>
    </row>
    <row r="2106" spans="1:9" x14ac:dyDescent="0.25">
      <c r="A2106" t="s">
        <v>579</v>
      </c>
      <c r="B2106" t="s">
        <v>66</v>
      </c>
      <c r="C2106">
        <v>1</v>
      </c>
      <c r="D2106">
        <v>13</v>
      </c>
      <c r="E2106" t="s">
        <v>67</v>
      </c>
      <c r="G2106" s="16">
        <v>42246</v>
      </c>
      <c r="H2106" t="s">
        <v>44</v>
      </c>
      <c r="I2106">
        <v>0</v>
      </c>
    </row>
    <row r="2107" spans="1:9" x14ac:dyDescent="0.25">
      <c r="A2107" t="s">
        <v>579</v>
      </c>
      <c r="B2107" t="s">
        <v>66</v>
      </c>
      <c r="C2107">
        <v>1</v>
      </c>
      <c r="D2107">
        <v>13</v>
      </c>
      <c r="E2107" t="s">
        <v>67</v>
      </c>
      <c r="F2107" s="1">
        <v>100.6</v>
      </c>
      <c r="G2107" s="16">
        <v>42246</v>
      </c>
      <c r="H2107" t="s">
        <v>224</v>
      </c>
      <c r="I2107">
        <v>1322</v>
      </c>
    </row>
    <row r="2108" spans="1:9" x14ac:dyDescent="0.25">
      <c r="A2108" t="s">
        <v>579</v>
      </c>
      <c r="B2108" t="s">
        <v>66</v>
      </c>
      <c r="C2108">
        <v>3</v>
      </c>
      <c r="D2108">
        <v>13</v>
      </c>
      <c r="E2108" t="s">
        <v>67</v>
      </c>
      <c r="F2108" s="1">
        <v>66.666666666666657</v>
      </c>
      <c r="G2108" s="16">
        <v>42246</v>
      </c>
      <c r="H2108" t="s">
        <v>500</v>
      </c>
      <c r="I2108">
        <v>1164</v>
      </c>
    </row>
    <row r="2109" spans="1:9" x14ac:dyDescent="0.25">
      <c r="A2109" t="s">
        <v>579</v>
      </c>
      <c r="B2109" t="s">
        <v>66</v>
      </c>
      <c r="C2109">
        <v>4</v>
      </c>
      <c r="D2109">
        <v>13</v>
      </c>
      <c r="E2109" t="s">
        <v>67</v>
      </c>
      <c r="F2109" s="1">
        <v>50</v>
      </c>
      <c r="G2109" s="16">
        <v>42246</v>
      </c>
      <c r="H2109" t="s">
        <v>244</v>
      </c>
      <c r="I2109">
        <v>1737</v>
      </c>
    </row>
    <row r="2110" spans="1:9" x14ac:dyDescent="0.25">
      <c r="A2110" t="s">
        <v>579</v>
      </c>
      <c r="B2110" t="s">
        <v>66</v>
      </c>
      <c r="C2110">
        <v>5</v>
      </c>
      <c r="D2110">
        <v>13</v>
      </c>
      <c r="E2110" t="s">
        <v>67</v>
      </c>
      <c r="F2110" s="1">
        <v>33.333333333333329</v>
      </c>
      <c r="G2110" s="16">
        <v>42246</v>
      </c>
      <c r="H2110" t="s">
        <v>175</v>
      </c>
      <c r="I2110">
        <v>767</v>
      </c>
    </row>
    <row r="2111" spans="1:9" x14ac:dyDescent="0.25">
      <c r="A2111" t="s">
        <v>579</v>
      </c>
      <c r="B2111" t="s">
        <v>70</v>
      </c>
      <c r="C2111">
        <v>1</v>
      </c>
      <c r="D2111">
        <v>14</v>
      </c>
      <c r="E2111" t="s">
        <v>71</v>
      </c>
      <c r="G2111" s="16">
        <v>42246</v>
      </c>
      <c r="H2111" t="s">
        <v>44</v>
      </c>
      <c r="I2111">
        <v>0</v>
      </c>
    </row>
    <row r="2112" spans="1:9" x14ac:dyDescent="0.25">
      <c r="A2112" t="s">
        <v>579</v>
      </c>
      <c r="B2112" t="s">
        <v>70</v>
      </c>
      <c r="C2112">
        <v>1</v>
      </c>
      <c r="D2112">
        <v>14</v>
      </c>
      <c r="E2112" t="s">
        <v>71</v>
      </c>
      <c r="F2112" s="1">
        <v>100.1</v>
      </c>
      <c r="G2112" s="16">
        <v>42246</v>
      </c>
      <c r="H2112" t="s">
        <v>485</v>
      </c>
      <c r="I2112">
        <v>1546</v>
      </c>
    </row>
    <row r="2113" spans="1:11" x14ac:dyDescent="0.25">
      <c r="A2113" t="s">
        <v>579</v>
      </c>
      <c r="B2113" t="s">
        <v>72</v>
      </c>
      <c r="C2113">
        <v>1</v>
      </c>
      <c r="D2113">
        <v>17</v>
      </c>
      <c r="E2113" t="s">
        <v>73</v>
      </c>
      <c r="G2113" s="16">
        <v>42246</v>
      </c>
      <c r="H2113" t="s">
        <v>44</v>
      </c>
      <c r="I2113">
        <v>0</v>
      </c>
    </row>
    <row r="2114" spans="1:11" x14ac:dyDescent="0.25">
      <c r="A2114" t="s">
        <v>579</v>
      </c>
      <c r="B2114" t="s">
        <v>74</v>
      </c>
      <c r="C2114">
        <v>1</v>
      </c>
      <c r="D2114">
        <v>18</v>
      </c>
      <c r="E2114" t="s">
        <v>75</v>
      </c>
      <c r="G2114" s="16">
        <v>42246</v>
      </c>
      <c r="H2114" t="s">
        <v>44</v>
      </c>
      <c r="I2114">
        <v>0</v>
      </c>
    </row>
    <row r="2115" spans="1:11" x14ac:dyDescent="0.25">
      <c r="A2115" t="s">
        <v>579</v>
      </c>
      <c r="B2115" t="s">
        <v>76</v>
      </c>
      <c r="C2115">
        <v>1</v>
      </c>
      <c r="D2115">
        <v>22</v>
      </c>
      <c r="E2115" t="s">
        <v>77</v>
      </c>
      <c r="G2115" s="16">
        <v>42246</v>
      </c>
      <c r="H2115" t="s">
        <v>44</v>
      </c>
      <c r="I2115">
        <v>0</v>
      </c>
      <c r="K2115" t="s">
        <v>588</v>
      </c>
    </row>
    <row r="2116" spans="1:11" x14ac:dyDescent="0.25">
      <c r="A2116" t="s">
        <v>580</v>
      </c>
      <c r="B2116" t="s">
        <v>43</v>
      </c>
      <c r="C2116">
        <v>1</v>
      </c>
      <c r="D2116">
        <v>1</v>
      </c>
      <c r="E2116" t="s">
        <v>11</v>
      </c>
      <c r="G2116" s="16">
        <v>42246</v>
      </c>
      <c r="H2116" t="s">
        <v>44</v>
      </c>
      <c r="I2116">
        <v>0</v>
      </c>
    </row>
    <row r="2117" spans="1:11" x14ac:dyDescent="0.25">
      <c r="A2117" t="s">
        <v>580</v>
      </c>
      <c r="B2117" t="s">
        <v>43</v>
      </c>
      <c r="C2117">
        <v>1</v>
      </c>
      <c r="D2117">
        <v>1</v>
      </c>
      <c r="E2117" t="s">
        <v>11</v>
      </c>
      <c r="F2117" s="1">
        <v>101.3</v>
      </c>
      <c r="G2117" s="16">
        <v>42246</v>
      </c>
      <c r="H2117" t="s">
        <v>294</v>
      </c>
      <c r="I2117">
        <v>1895</v>
      </c>
    </row>
    <row r="2118" spans="1:11" x14ac:dyDescent="0.25">
      <c r="A2118" t="s">
        <v>580</v>
      </c>
      <c r="B2118" t="s">
        <v>43</v>
      </c>
      <c r="C2118">
        <v>2</v>
      </c>
      <c r="D2118">
        <v>1</v>
      </c>
      <c r="E2118" t="s">
        <v>11</v>
      </c>
      <c r="F2118" s="1">
        <v>92.307692307692307</v>
      </c>
      <c r="G2118" s="16">
        <v>42246</v>
      </c>
      <c r="H2118" t="s">
        <v>259</v>
      </c>
      <c r="I2118">
        <v>2024</v>
      </c>
    </row>
    <row r="2119" spans="1:11" x14ac:dyDescent="0.25">
      <c r="A2119" t="s">
        <v>580</v>
      </c>
      <c r="B2119" t="s">
        <v>43</v>
      </c>
      <c r="C2119">
        <v>3</v>
      </c>
      <c r="D2119">
        <v>1</v>
      </c>
      <c r="E2119" t="s">
        <v>11</v>
      </c>
      <c r="F2119" s="1">
        <v>84.615384615384613</v>
      </c>
      <c r="G2119" s="16">
        <v>42246</v>
      </c>
      <c r="H2119" t="s">
        <v>201</v>
      </c>
      <c r="I2119">
        <v>1496</v>
      </c>
    </row>
    <row r="2120" spans="1:11" x14ac:dyDescent="0.25">
      <c r="A2120" t="s">
        <v>580</v>
      </c>
      <c r="B2120" t="s">
        <v>43</v>
      </c>
      <c r="C2120">
        <v>4</v>
      </c>
      <c r="D2120">
        <v>1</v>
      </c>
      <c r="E2120" t="s">
        <v>11</v>
      </c>
      <c r="F2120" s="1">
        <v>76.92307692307692</v>
      </c>
      <c r="G2120" s="16">
        <v>42246</v>
      </c>
      <c r="H2120" t="s">
        <v>319</v>
      </c>
      <c r="I2120">
        <v>1286</v>
      </c>
    </row>
    <row r="2121" spans="1:11" x14ac:dyDescent="0.25">
      <c r="A2121" t="s">
        <v>580</v>
      </c>
      <c r="B2121" t="s">
        <v>43</v>
      </c>
      <c r="C2121">
        <v>6</v>
      </c>
      <c r="D2121">
        <v>1</v>
      </c>
      <c r="E2121" t="s">
        <v>11</v>
      </c>
      <c r="F2121" s="1">
        <v>61.53846153846154</v>
      </c>
      <c r="G2121" s="16">
        <v>42246</v>
      </c>
      <c r="H2121" t="s">
        <v>151</v>
      </c>
      <c r="I2121">
        <v>595</v>
      </c>
    </row>
    <row r="2122" spans="1:11" x14ac:dyDescent="0.25">
      <c r="A2122" t="s">
        <v>580</v>
      </c>
      <c r="B2122" t="s">
        <v>43</v>
      </c>
      <c r="C2122">
        <v>6</v>
      </c>
      <c r="D2122">
        <v>1</v>
      </c>
      <c r="E2122" t="s">
        <v>11</v>
      </c>
      <c r="F2122" s="1">
        <v>61.53846153846154</v>
      </c>
      <c r="G2122" s="16">
        <v>42246</v>
      </c>
      <c r="H2122" t="s">
        <v>154</v>
      </c>
      <c r="I2122">
        <v>2008</v>
      </c>
    </row>
    <row r="2123" spans="1:11" x14ac:dyDescent="0.25">
      <c r="A2123" t="s">
        <v>580</v>
      </c>
      <c r="B2123" t="s">
        <v>43</v>
      </c>
      <c r="C2123">
        <v>12</v>
      </c>
      <c r="D2123">
        <v>1</v>
      </c>
      <c r="E2123" t="s">
        <v>11</v>
      </c>
      <c r="F2123" s="1">
        <v>15.384615384615387</v>
      </c>
      <c r="G2123" s="16">
        <v>42246</v>
      </c>
      <c r="H2123" t="s">
        <v>440</v>
      </c>
      <c r="I2123">
        <v>1900</v>
      </c>
    </row>
    <row r="2124" spans="1:11" x14ac:dyDescent="0.25">
      <c r="A2124" t="s">
        <v>580</v>
      </c>
      <c r="B2124" t="s">
        <v>43</v>
      </c>
      <c r="C2124">
        <v>13</v>
      </c>
      <c r="D2124">
        <v>1</v>
      </c>
      <c r="E2124" t="s">
        <v>11</v>
      </c>
      <c r="F2124" s="1">
        <v>7.6923076923076934</v>
      </c>
      <c r="G2124" s="16">
        <v>42246</v>
      </c>
      <c r="H2124" t="s">
        <v>236</v>
      </c>
      <c r="I2124">
        <v>1356</v>
      </c>
    </row>
    <row r="2125" spans="1:11" x14ac:dyDescent="0.25">
      <c r="A2125" t="s">
        <v>580</v>
      </c>
      <c r="B2125" t="s">
        <v>50</v>
      </c>
      <c r="C2125">
        <v>1</v>
      </c>
      <c r="D2125">
        <v>2</v>
      </c>
      <c r="E2125" t="s">
        <v>10</v>
      </c>
      <c r="G2125" s="16">
        <v>42246</v>
      </c>
      <c r="H2125" t="s">
        <v>44</v>
      </c>
      <c r="I2125">
        <v>0</v>
      </c>
    </row>
    <row r="2126" spans="1:11" x14ac:dyDescent="0.25">
      <c r="A2126" t="s">
        <v>580</v>
      </c>
      <c r="B2126" t="s">
        <v>52</v>
      </c>
      <c r="C2126">
        <v>1</v>
      </c>
      <c r="D2126">
        <v>3</v>
      </c>
      <c r="E2126" t="s">
        <v>9</v>
      </c>
      <c r="G2126" s="16">
        <v>42246</v>
      </c>
      <c r="H2126" t="s">
        <v>44</v>
      </c>
      <c r="I2126">
        <v>0</v>
      </c>
    </row>
    <row r="2127" spans="1:11" x14ac:dyDescent="0.25">
      <c r="A2127" t="s">
        <v>580</v>
      </c>
      <c r="B2127" t="s">
        <v>52</v>
      </c>
      <c r="C2127">
        <v>1</v>
      </c>
      <c r="D2127">
        <v>3</v>
      </c>
      <c r="E2127" t="s">
        <v>9</v>
      </c>
      <c r="F2127" s="1">
        <v>100.2</v>
      </c>
      <c r="G2127" s="16">
        <v>42246</v>
      </c>
      <c r="H2127" t="s">
        <v>534</v>
      </c>
      <c r="I2127">
        <v>1878</v>
      </c>
    </row>
    <row r="2128" spans="1:11" x14ac:dyDescent="0.25">
      <c r="A2128" t="s">
        <v>580</v>
      </c>
      <c r="B2128" t="s">
        <v>52</v>
      </c>
      <c r="C2128">
        <v>2</v>
      </c>
      <c r="D2128">
        <v>3</v>
      </c>
      <c r="E2128" t="s">
        <v>9</v>
      </c>
      <c r="F2128" s="1">
        <v>50</v>
      </c>
      <c r="G2128" s="16">
        <v>42246</v>
      </c>
      <c r="H2128" t="s">
        <v>548</v>
      </c>
      <c r="I2128">
        <v>1107</v>
      </c>
    </row>
    <row r="2129" spans="1:9" x14ac:dyDescent="0.25">
      <c r="A2129" t="s">
        <v>580</v>
      </c>
      <c r="B2129" t="s">
        <v>55</v>
      </c>
      <c r="C2129">
        <v>1</v>
      </c>
      <c r="D2129">
        <v>6</v>
      </c>
      <c r="E2129" t="s">
        <v>56</v>
      </c>
      <c r="G2129" s="16">
        <v>42246</v>
      </c>
      <c r="H2129" t="s">
        <v>44</v>
      </c>
      <c r="I2129">
        <v>0</v>
      </c>
    </row>
    <row r="2130" spans="1:9" x14ac:dyDescent="0.25">
      <c r="A2130" t="s">
        <v>580</v>
      </c>
      <c r="B2130" t="s">
        <v>57</v>
      </c>
      <c r="C2130">
        <v>1</v>
      </c>
      <c r="D2130">
        <v>10</v>
      </c>
      <c r="E2130" t="s">
        <v>58</v>
      </c>
      <c r="G2130" s="16">
        <v>42246</v>
      </c>
      <c r="H2130" t="s">
        <v>44</v>
      </c>
      <c r="I2130">
        <v>0</v>
      </c>
    </row>
    <row r="2131" spans="1:9" x14ac:dyDescent="0.25">
      <c r="A2131" t="s">
        <v>580</v>
      </c>
      <c r="B2131" t="s">
        <v>57</v>
      </c>
      <c r="C2131">
        <v>2</v>
      </c>
      <c r="D2131">
        <v>10</v>
      </c>
      <c r="E2131" t="s">
        <v>58</v>
      </c>
      <c r="F2131" s="1">
        <v>95</v>
      </c>
      <c r="G2131" s="16">
        <v>42246</v>
      </c>
      <c r="H2131" t="s">
        <v>265</v>
      </c>
      <c r="I2131">
        <v>1416</v>
      </c>
    </row>
    <row r="2132" spans="1:9" x14ac:dyDescent="0.25">
      <c r="A2132" t="s">
        <v>580</v>
      </c>
      <c r="B2132" t="s">
        <v>57</v>
      </c>
      <c r="C2132">
        <v>3</v>
      </c>
      <c r="D2132">
        <v>10</v>
      </c>
      <c r="E2132" t="s">
        <v>58</v>
      </c>
      <c r="F2132" s="1">
        <v>90</v>
      </c>
      <c r="G2132" s="16">
        <v>42246</v>
      </c>
      <c r="H2132" t="s">
        <v>171</v>
      </c>
      <c r="I2132">
        <v>1965</v>
      </c>
    </row>
    <row r="2133" spans="1:9" x14ac:dyDescent="0.25">
      <c r="A2133" t="s">
        <v>580</v>
      </c>
      <c r="B2133" t="s">
        <v>57</v>
      </c>
      <c r="C2133">
        <v>6</v>
      </c>
      <c r="D2133">
        <v>10</v>
      </c>
      <c r="E2133" t="s">
        <v>58</v>
      </c>
      <c r="F2133" s="1">
        <v>75</v>
      </c>
      <c r="G2133" s="16">
        <v>42246</v>
      </c>
      <c r="H2133" t="s">
        <v>211</v>
      </c>
      <c r="I2133">
        <v>1993</v>
      </c>
    </row>
    <row r="2134" spans="1:9" x14ac:dyDescent="0.25">
      <c r="A2134" t="s">
        <v>580</v>
      </c>
      <c r="B2134" t="s">
        <v>57</v>
      </c>
      <c r="C2134">
        <v>7</v>
      </c>
      <c r="D2134">
        <v>10</v>
      </c>
      <c r="E2134" t="s">
        <v>58</v>
      </c>
      <c r="F2134" s="1">
        <v>70</v>
      </c>
      <c r="G2134" s="16">
        <v>42246</v>
      </c>
      <c r="H2134" t="s">
        <v>168</v>
      </c>
      <c r="I2134">
        <v>1815</v>
      </c>
    </row>
    <row r="2135" spans="1:9" x14ac:dyDescent="0.25">
      <c r="A2135" t="s">
        <v>580</v>
      </c>
      <c r="B2135" t="s">
        <v>57</v>
      </c>
      <c r="C2135">
        <v>10</v>
      </c>
      <c r="D2135">
        <v>10</v>
      </c>
      <c r="E2135" t="s">
        <v>58</v>
      </c>
      <c r="F2135" s="1">
        <v>55</v>
      </c>
      <c r="G2135" s="16">
        <v>42246</v>
      </c>
      <c r="H2135" t="s">
        <v>173</v>
      </c>
      <c r="I2135">
        <v>2007</v>
      </c>
    </row>
    <row r="2136" spans="1:9" x14ac:dyDescent="0.25">
      <c r="A2136" t="s">
        <v>580</v>
      </c>
      <c r="B2136" t="s">
        <v>57</v>
      </c>
      <c r="C2136">
        <v>12</v>
      </c>
      <c r="D2136">
        <v>10</v>
      </c>
      <c r="E2136" t="s">
        <v>58</v>
      </c>
      <c r="F2136" s="1">
        <v>45</v>
      </c>
      <c r="G2136" s="16">
        <v>42246</v>
      </c>
      <c r="H2136" t="s">
        <v>220</v>
      </c>
      <c r="I2136">
        <v>2061</v>
      </c>
    </row>
    <row r="2137" spans="1:9" x14ac:dyDescent="0.25">
      <c r="A2137" t="s">
        <v>580</v>
      </c>
      <c r="B2137" t="s">
        <v>57</v>
      </c>
      <c r="C2137">
        <v>13</v>
      </c>
      <c r="D2137">
        <v>10</v>
      </c>
      <c r="E2137" t="s">
        <v>58</v>
      </c>
      <c r="F2137" s="1">
        <v>40</v>
      </c>
      <c r="G2137" s="16">
        <v>42246</v>
      </c>
      <c r="H2137" t="s">
        <v>127</v>
      </c>
      <c r="I2137">
        <v>1734</v>
      </c>
    </row>
    <row r="2138" spans="1:9" x14ac:dyDescent="0.25">
      <c r="A2138" t="s">
        <v>580</v>
      </c>
      <c r="B2138" t="s">
        <v>57</v>
      </c>
      <c r="C2138">
        <v>14</v>
      </c>
      <c r="D2138">
        <v>10</v>
      </c>
      <c r="E2138" t="s">
        <v>58</v>
      </c>
      <c r="F2138" s="1">
        <v>35</v>
      </c>
      <c r="G2138" s="16">
        <v>42246</v>
      </c>
      <c r="H2138" t="s">
        <v>549</v>
      </c>
      <c r="I2138">
        <v>1084</v>
      </c>
    </row>
    <row r="2139" spans="1:9" x14ac:dyDescent="0.25">
      <c r="A2139" t="s">
        <v>580</v>
      </c>
      <c r="B2139" t="s">
        <v>57</v>
      </c>
      <c r="C2139">
        <v>18</v>
      </c>
      <c r="D2139">
        <v>10</v>
      </c>
      <c r="E2139" t="s">
        <v>58</v>
      </c>
      <c r="F2139" s="1">
        <v>15</v>
      </c>
      <c r="G2139" s="16">
        <v>42246</v>
      </c>
      <c r="H2139" t="s">
        <v>385</v>
      </c>
      <c r="I2139">
        <v>1883</v>
      </c>
    </row>
    <row r="2140" spans="1:9" x14ac:dyDescent="0.25">
      <c r="A2140" t="s">
        <v>580</v>
      </c>
      <c r="B2140" t="s">
        <v>57</v>
      </c>
      <c r="C2140">
        <v>19</v>
      </c>
      <c r="D2140">
        <v>10</v>
      </c>
      <c r="E2140" t="s">
        <v>58</v>
      </c>
      <c r="F2140" s="1">
        <v>10</v>
      </c>
      <c r="G2140" s="16">
        <v>42246</v>
      </c>
      <c r="H2140" t="s">
        <v>206</v>
      </c>
      <c r="I2140">
        <v>1683</v>
      </c>
    </row>
    <row r="2141" spans="1:9" x14ac:dyDescent="0.25">
      <c r="A2141" t="s">
        <v>580</v>
      </c>
      <c r="B2141" t="s">
        <v>57</v>
      </c>
      <c r="C2141">
        <v>20</v>
      </c>
      <c r="D2141">
        <v>10</v>
      </c>
      <c r="E2141" t="s">
        <v>58</v>
      </c>
      <c r="F2141" s="1">
        <v>5</v>
      </c>
      <c r="G2141" s="16">
        <v>42246</v>
      </c>
      <c r="H2141" t="s">
        <v>357</v>
      </c>
      <c r="I2141">
        <v>1781</v>
      </c>
    </row>
    <row r="2142" spans="1:9" x14ac:dyDescent="0.25">
      <c r="A2142" t="s">
        <v>580</v>
      </c>
      <c r="B2142" t="s">
        <v>60</v>
      </c>
      <c r="C2142">
        <v>1</v>
      </c>
      <c r="D2142">
        <v>11</v>
      </c>
      <c r="E2142" t="s">
        <v>61</v>
      </c>
      <c r="G2142" s="16">
        <v>42246</v>
      </c>
      <c r="H2142" t="s">
        <v>44</v>
      </c>
      <c r="I2142">
        <v>0</v>
      </c>
    </row>
    <row r="2143" spans="1:9" x14ac:dyDescent="0.25">
      <c r="A2143" t="s">
        <v>580</v>
      </c>
      <c r="B2143" t="s">
        <v>60</v>
      </c>
      <c r="C2143">
        <v>1</v>
      </c>
      <c r="D2143">
        <v>11</v>
      </c>
      <c r="E2143" t="s">
        <v>61</v>
      </c>
      <c r="F2143" s="1">
        <v>101.6</v>
      </c>
      <c r="G2143" s="16">
        <v>42246</v>
      </c>
      <c r="H2143" t="s">
        <v>512</v>
      </c>
      <c r="I2143">
        <v>2000</v>
      </c>
    </row>
    <row r="2144" spans="1:9" x14ac:dyDescent="0.25">
      <c r="A2144" t="s">
        <v>580</v>
      </c>
      <c r="B2144" t="s">
        <v>60</v>
      </c>
      <c r="C2144">
        <v>2</v>
      </c>
      <c r="D2144">
        <v>11</v>
      </c>
      <c r="E2144" t="s">
        <v>61</v>
      </c>
      <c r="F2144" s="1">
        <v>93.75</v>
      </c>
      <c r="G2144" s="16">
        <v>42246</v>
      </c>
      <c r="H2144" t="s">
        <v>216</v>
      </c>
      <c r="I2144">
        <v>2031</v>
      </c>
    </row>
    <row r="2145" spans="1:9" x14ac:dyDescent="0.25">
      <c r="A2145" t="s">
        <v>580</v>
      </c>
      <c r="B2145" t="s">
        <v>60</v>
      </c>
      <c r="C2145">
        <v>5</v>
      </c>
      <c r="D2145">
        <v>11</v>
      </c>
      <c r="E2145" t="s">
        <v>61</v>
      </c>
      <c r="F2145" s="1">
        <v>75</v>
      </c>
      <c r="G2145" s="16">
        <v>42246</v>
      </c>
      <c r="H2145" t="s">
        <v>389</v>
      </c>
      <c r="I2145">
        <v>1380</v>
      </c>
    </row>
    <row r="2146" spans="1:9" x14ac:dyDescent="0.25">
      <c r="A2146" t="s">
        <v>580</v>
      </c>
      <c r="B2146" t="s">
        <v>60</v>
      </c>
      <c r="C2146">
        <v>7</v>
      </c>
      <c r="D2146">
        <v>11</v>
      </c>
      <c r="E2146" t="s">
        <v>61</v>
      </c>
      <c r="F2146" s="1">
        <v>62.5</v>
      </c>
      <c r="G2146" s="16">
        <v>42246</v>
      </c>
      <c r="H2146" t="s">
        <v>221</v>
      </c>
      <c r="I2146">
        <v>2068</v>
      </c>
    </row>
    <row r="2147" spans="1:9" x14ac:dyDescent="0.25">
      <c r="A2147" t="s">
        <v>580</v>
      </c>
      <c r="B2147" t="s">
        <v>60</v>
      </c>
      <c r="C2147">
        <v>9</v>
      </c>
      <c r="D2147">
        <v>11</v>
      </c>
      <c r="E2147" t="s">
        <v>61</v>
      </c>
      <c r="F2147" s="1">
        <v>50</v>
      </c>
      <c r="G2147" s="16">
        <v>42246</v>
      </c>
      <c r="H2147" t="s">
        <v>379</v>
      </c>
      <c r="I2147">
        <v>1927</v>
      </c>
    </row>
    <row r="2148" spans="1:9" x14ac:dyDescent="0.25">
      <c r="A2148" t="s">
        <v>580</v>
      </c>
      <c r="B2148" t="s">
        <v>60</v>
      </c>
      <c r="C2148">
        <v>15</v>
      </c>
      <c r="D2148">
        <v>11</v>
      </c>
      <c r="E2148" t="s">
        <v>61</v>
      </c>
      <c r="F2148" s="1">
        <v>12.5</v>
      </c>
      <c r="G2148" s="16">
        <v>42246</v>
      </c>
      <c r="H2148" t="s">
        <v>390</v>
      </c>
      <c r="I2148">
        <v>1521</v>
      </c>
    </row>
    <row r="2149" spans="1:9" x14ac:dyDescent="0.25">
      <c r="A2149" t="s">
        <v>580</v>
      </c>
      <c r="B2149" t="s">
        <v>60</v>
      </c>
      <c r="C2149">
        <v>16</v>
      </c>
      <c r="D2149">
        <v>11</v>
      </c>
      <c r="E2149" t="s">
        <v>61</v>
      </c>
      <c r="F2149" s="1">
        <v>0</v>
      </c>
      <c r="G2149" s="16">
        <v>42246</v>
      </c>
      <c r="H2149" t="s">
        <v>91</v>
      </c>
      <c r="I2149">
        <v>1940</v>
      </c>
    </row>
    <row r="2150" spans="1:9" x14ac:dyDescent="0.25">
      <c r="A2150" t="s">
        <v>580</v>
      </c>
      <c r="B2150" t="s">
        <v>64</v>
      </c>
      <c r="C2150">
        <v>1</v>
      </c>
      <c r="D2150">
        <v>12</v>
      </c>
      <c r="E2150" t="s">
        <v>65</v>
      </c>
      <c r="G2150" s="16">
        <v>42246</v>
      </c>
      <c r="H2150" t="s">
        <v>44</v>
      </c>
      <c r="I2150">
        <v>0</v>
      </c>
    </row>
    <row r="2151" spans="1:9" x14ac:dyDescent="0.25">
      <c r="A2151" t="s">
        <v>580</v>
      </c>
      <c r="B2151" t="s">
        <v>64</v>
      </c>
      <c r="C2151">
        <v>3</v>
      </c>
      <c r="D2151">
        <v>12</v>
      </c>
      <c r="E2151" t="s">
        <v>65</v>
      </c>
      <c r="F2151" s="1">
        <v>60</v>
      </c>
      <c r="G2151" s="16">
        <v>42246</v>
      </c>
      <c r="H2151" t="s">
        <v>186</v>
      </c>
      <c r="I2151">
        <v>2001</v>
      </c>
    </row>
    <row r="2152" spans="1:9" x14ac:dyDescent="0.25">
      <c r="A2152" t="s">
        <v>580</v>
      </c>
      <c r="B2152" t="s">
        <v>64</v>
      </c>
      <c r="C2152">
        <v>5</v>
      </c>
      <c r="D2152">
        <v>12</v>
      </c>
      <c r="E2152" t="s">
        <v>65</v>
      </c>
      <c r="F2152" s="1">
        <v>20</v>
      </c>
      <c r="G2152" s="16">
        <v>42246</v>
      </c>
      <c r="H2152" t="s">
        <v>335</v>
      </c>
      <c r="I2152">
        <v>846</v>
      </c>
    </row>
    <row r="2153" spans="1:9" x14ac:dyDescent="0.25">
      <c r="A2153" t="s">
        <v>580</v>
      </c>
      <c r="B2153" t="s">
        <v>66</v>
      </c>
      <c r="C2153">
        <v>1</v>
      </c>
      <c r="D2153">
        <v>13</v>
      </c>
      <c r="E2153" t="s">
        <v>67</v>
      </c>
      <c r="G2153" s="16">
        <v>42246</v>
      </c>
      <c r="H2153" t="s">
        <v>44</v>
      </c>
      <c r="I2153">
        <v>0</v>
      </c>
    </row>
    <row r="2154" spans="1:9" x14ac:dyDescent="0.25">
      <c r="A2154" t="s">
        <v>580</v>
      </c>
      <c r="B2154" t="s">
        <v>66</v>
      </c>
      <c r="C2154">
        <v>2</v>
      </c>
      <c r="D2154">
        <v>13</v>
      </c>
      <c r="E2154" t="s">
        <v>67</v>
      </c>
      <c r="F2154" s="1">
        <v>83.333333333333329</v>
      </c>
      <c r="G2154" s="16">
        <v>42246</v>
      </c>
      <c r="H2154" t="s">
        <v>198</v>
      </c>
      <c r="I2154">
        <v>979</v>
      </c>
    </row>
    <row r="2155" spans="1:9" x14ac:dyDescent="0.25">
      <c r="A2155" t="s">
        <v>580</v>
      </c>
      <c r="B2155" t="s">
        <v>66</v>
      </c>
      <c r="C2155">
        <v>3</v>
      </c>
      <c r="D2155">
        <v>13</v>
      </c>
      <c r="E2155" t="s">
        <v>67</v>
      </c>
      <c r="F2155" s="1">
        <v>66.666666666666657</v>
      </c>
      <c r="G2155" s="16">
        <v>42246</v>
      </c>
      <c r="H2155" t="s">
        <v>444</v>
      </c>
      <c r="I2155">
        <v>832</v>
      </c>
    </row>
    <row r="2156" spans="1:9" x14ac:dyDescent="0.25">
      <c r="A2156" t="s">
        <v>580</v>
      </c>
      <c r="B2156" t="s">
        <v>66</v>
      </c>
      <c r="C2156">
        <v>4</v>
      </c>
      <c r="D2156">
        <v>13</v>
      </c>
      <c r="E2156" t="s">
        <v>67</v>
      </c>
      <c r="F2156" s="1">
        <v>50</v>
      </c>
      <c r="G2156" s="16">
        <v>42246</v>
      </c>
      <c r="H2156" t="s">
        <v>581</v>
      </c>
      <c r="I2156">
        <v>628</v>
      </c>
    </row>
    <row r="2157" spans="1:9" x14ac:dyDescent="0.25">
      <c r="A2157" t="s">
        <v>580</v>
      </c>
      <c r="B2157" t="s">
        <v>66</v>
      </c>
      <c r="C2157">
        <v>5</v>
      </c>
      <c r="D2157">
        <v>13</v>
      </c>
      <c r="E2157" t="s">
        <v>67</v>
      </c>
      <c r="F2157" s="1">
        <v>33.333333333333329</v>
      </c>
      <c r="G2157" s="16">
        <v>42246</v>
      </c>
      <c r="H2157" t="s">
        <v>283</v>
      </c>
      <c r="I2157">
        <v>429</v>
      </c>
    </row>
    <row r="2158" spans="1:9" x14ac:dyDescent="0.25">
      <c r="A2158" t="s">
        <v>580</v>
      </c>
      <c r="B2158" t="s">
        <v>66</v>
      </c>
      <c r="C2158">
        <v>6</v>
      </c>
      <c r="D2158">
        <v>13</v>
      </c>
      <c r="E2158" t="s">
        <v>67</v>
      </c>
      <c r="F2158" s="1">
        <v>16.666666666666657</v>
      </c>
      <c r="G2158" s="16">
        <v>42246</v>
      </c>
      <c r="H2158" t="s">
        <v>187</v>
      </c>
      <c r="I2158">
        <v>1862</v>
      </c>
    </row>
    <row r="2159" spans="1:9" x14ac:dyDescent="0.25">
      <c r="A2159" t="s">
        <v>580</v>
      </c>
      <c r="B2159" t="s">
        <v>70</v>
      </c>
      <c r="C2159">
        <v>1</v>
      </c>
      <c r="D2159">
        <v>14</v>
      </c>
      <c r="E2159" t="s">
        <v>71</v>
      </c>
      <c r="G2159" s="16">
        <v>42246</v>
      </c>
      <c r="H2159" t="s">
        <v>44</v>
      </c>
      <c r="I2159">
        <v>0</v>
      </c>
    </row>
    <row r="2160" spans="1:9" x14ac:dyDescent="0.25">
      <c r="A2160" t="s">
        <v>580</v>
      </c>
      <c r="B2160" t="s">
        <v>70</v>
      </c>
      <c r="C2160">
        <v>1</v>
      </c>
      <c r="D2160">
        <v>14</v>
      </c>
      <c r="E2160" t="s">
        <v>71</v>
      </c>
      <c r="F2160" s="1">
        <v>100.5</v>
      </c>
      <c r="G2160" s="16">
        <v>42246</v>
      </c>
      <c r="H2160" t="s">
        <v>226</v>
      </c>
      <c r="I2160">
        <v>1780</v>
      </c>
    </row>
    <row r="2161" spans="1:11" x14ac:dyDescent="0.25">
      <c r="A2161" t="s">
        <v>580</v>
      </c>
      <c r="B2161" t="s">
        <v>70</v>
      </c>
      <c r="C2161">
        <v>2</v>
      </c>
      <c r="D2161">
        <v>14</v>
      </c>
      <c r="E2161" t="s">
        <v>71</v>
      </c>
      <c r="F2161" s="1">
        <v>80</v>
      </c>
      <c r="G2161" s="16">
        <v>42246</v>
      </c>
      <c r="H2161" t="s">
        <v>188</v>
      </c>
      <c r="I2161">
        <v>1515</v>
      </c>
    </row>
    <row r="2162" spans="1:11" x14ac:dyDescent="0.25">
      <c r="A2162" t="s">
        <v>580</v>
      </c>
      <c r="B2162" t="s">
        <v>70</v>
      </c>
      <c r="C2162">
        <v>2</v>
      </c>
      <c r="D2162">
        <v>14</v>
      </c>
      <c r="E2162" t="s">
        <v>71</v>
      </c>
      <c r="F2162" s="1">
        <v>80</v>
      </c>
      <c r="G2162" s="16">
        <v>42246</v>
      </c>
      <c r="H2162" t="s">
        <v>227</v>
      </c>
      <c r="I2162">
        <v>1816</v>
      </c>
    </row>
    <row r="2163" spans="1:11" x14ac:dyDescent="0.25">
      <c r="A2163" t="s">
        <v>580</v>
      </c>
      <c r="B2163" t="s">
        <v>70</v>
      </c>
      <c r="C2163">
        <v>4</v>
      </c>
      <c r="D2163">
        <v>14</v>
      </c>
      <c r="E2163" t="s">
        <v>71</v>
      </c>
      <c r="F2163" s="1">
        <v>40</v>
      </c>
      <c r="G2163" s="16">
        <v>42246</v>
      </c>
      <c r="H2163" t="s">
        <v>228</v>
      </c>
      <c r="I2163">
        <v>1328</v>
      </c>
    </row>
    <row r="2164" spans="1:11" x14ac:dyDescent="0.25">
      <c r="A2164" t="s">
        <v>580</v>
      </c>
      <c r="B2164" t="s">
        <v>72</v>
      </c>
      <c r="C2164">
        <v>1</v>
      </c>
      <c r="D2164">
        <v>17</v>
      </c>
      <c r="E2164" t="s">
        <v>73</v>
      </c>
      <c r="G2164" s="16">
        <v>42246</v>
      </c>
      <c r="H2164" t="s">
        <v>44</v>
      </c>
      <c r="I2164">
        <v>0</v>
      </c>
    </row>
    <row r="2165" spans="1:11" x14ac:dyDescent="0.25">
      <c r="A2165" t="s">
        <v>580</v>
      </c>
      <c r="B2165" t="s">
        <v>72</v>
      </c>
      <c r="C2165">
        <v>1</v>
      </c>
      <c r="D2165">
        <v>17</v>
      </c>
      <c r="E2165" t="s">
        <v>73</v>
      </c>
      <c r="F2165" s="1">
        <v>100.1</v>
      </c>
      <c r="G2165" s="16">
        <v>42246</v>
      </c>
      <c r="H2165" t="s">
        <v>230</v>
      </c>
      <c r="I2165">
        <v>1997</v>
      </c>
    </row>
    <row r="2166" spans="1:11" x14ac:dyDescent="0.25">
      <c r="A2166" t="s">
        <v>580</v>
      </c>
      <c r="B2166" t="s">
        <v>74</v>
      </c>
      <c r="C2166">
        <v>1</v>
      </c>
      <c r="D2166">
        <v>18</v>
      </c>
      <c r="E2166" t="s">
        <v>75</v>
      </c>
      <c r="G2166" s="16">
        <v>42246</v>
      </c>
      <c r="H2166" t="s">
        <v>44</v>
      </c>
      <c r="I2166">
        <v>0</v>
      </c>
    </row>
    <row r="2167" spans="1:11" x14ac:dyDescent="0.25">
      <c r="A2167" t="s">
        <v>580</v>
      </c>
      <c r="B2167" t="s">
        <v>76</v>
      </c>
      <c r="C2167">
        <v>1</v>
      </c>
      <c r="D2167">
        <v>22</v>
      </c>
      <c r="E2167" t="s">
        <v>77</v>
      </c>
      <c r="G2167" s="16">
        <v>42246</v>
      </c>
      <c r="H2167" t="s">
        <v>44</v>
      </c>
      <c r="I2167">
        <v>0</v>
      </c>
      <c r="K2167" t="s">
        <v>589</v>
      </c>
    </row>
    <row r="2168" spans="1:11" x14ac:dyDescent="0.25">
      <c r="A2168" t="s">
        <v>582</v>
      </c>
      <c r="B2168" t="s">
        <v>43</v>
      </c>
      <c r="C2168">
        <v>1</v>
      </c>
      <c r="D2168">
        <v>1</v>
      </c>
      <c r="E2168" t="s">
        <v>11</v>
      </c>
      <c r="G2168" s="16">
        <v>42246</v>
      </c>
      <c r="H2168" t="s">
        <v>44</v>
      </c>
      <c r="I2168">
        <v>0</v>
      </c>
    </row>
    <row r="2169" spans="1:11" x14ac:dyDescent="0.25">
      <c r="A2169" t="s">
        <v>582</v>
      </c>
      <c r="B2169" t="s">
        <v>43</v>
      </c>
      <c r="C2169">
        <v>1</v>
      </c>
      <c r="D2169">
        <v>1</v>
      </c>
      <c r="E2169" t="s">
        <v>11</v>
      </c>
      <c r="F2169" s="1">
        <v>100.9</v>
      </c>
      <c r="G2169" s="16">
        <v>42246</v>
      </c>
      <c r="H2169" t="s">
        <v>391</v>
      </c>
      <c r="I2169">
        <v>732</v>
      </c>
    </row>
    <row r="2170" spans="1:11" x14ac:dyDescent="0.25">
      <c r="A2170" t="s">
        <v>582</v>
      </c>
      <c r="B2170" t="s">
        <v>43</v>
      </c>
      <c r="C2170">
        <v>3</v>
      </c>
      <c r="D2170">
        <v>1</v>
      </c>
      <c r="E2170" t="s">
        <v>11</v>
      </c>
      <c r="F2170" s="1">
        <v>77.777777777777771</v>
      </c>
      <c r="G2170" s="16">
        <v>42246</v>
      </c>
      <c r="H2170" t="s">
        <v>160</v>
      </c>
      <c r="I2170">
        <v>1565</v>
      </c>
    </row>
    <row r="2171" spans="1:11" x14ac:dyDescent="0.25">
      <c r="A2171" t="s">
        <v>582</v>
      </c>
      <c r="B2171" t="s">
        <v>43</v>
      </c>
      <c r="C2171">
        <v>8</v>
      </c>
      <c r="D2171">
        <v>1</v>
      </c>
      <c r="E2171" t="s">
        <v>11</v>
      </c>
      <c r="F2171" s="1">
        <v>22.222222222222229</v>
      </c>
      <c r="G2171" s="16">
        <v>42246</v>
      </c>
      <c r="H2171" t="s">
        <v>196</v>
      </c>
      <c r="I2171">
        <v>1678</v>
      </c>
    </row>
    <row r="2172" spans="1:11" x14ac:dyDescent="0.25">
      <c r="A2172" t="s">
        <v>582</v>
      </c>
      <c r="B2172" t="s">
        <v>50</v>
      </c>
      <c r="C2172">
        <v>1</v>
      </c>
      <c r="D2172">
        <v>2</v>
      </c>
      <c r="E2172" t="s">
        <v>10</v>
      </c>
      <c r="G2172" s="16">
        <v>42246</v>
      </c>
      <c r="H2172" t="s">
        <v>44</v>
      </c>
      <c r="I2172">
        <v>0</v>
      </c>
    </row>
    <row r="2173" spans="1:11" x14ac:dyDescent="0.25">
      <c r="A2173" t="s">
        <v>582</v>
      </c>
      <c r="B2173" t="s">
        <v>52</v>
      </c>
      <c r="C2173">
        <v>1</v>
      </c>
      <c r="D2173">
        <v>3</v>
      </c>
      <c r="E2173" t="s">
        <v>9</v>
      </c>
      <c r="G2173" s="16">
        <v>42246</v>
      </c>
      <c r="H2173" t="s">
        <v>44</v>
      </c>
      <c r="I2173">
        <v>0</v>
      </c>
    </row>
    <row r="2174" spans="1:11" x14ac:dyDescent="0.25">
      <c r="A2174" t="s">
        <v>582</v>
      </c>
      <c r="B2174" t="s">
        <v>55</v>
      </c>
      <c r="C2174">
        <v>1</v>
      </c>
      <c r="D2174">
        <v>6</v>
      </c>
      <c r="E2174" t="s">
        <v>56</v>
      </c>
      <c r="G2174" s="16">
        <v>42246</v>
      </c>
      <c r="H2174" t="s">
        <v>44</v>
      </c>
      <c r="I2174">
        <v>0</v>
      </c>
    </row>
    <row r="2175" spans="1:11" x14ac:dyDescent="0.25">
      <c r="A2175" t="s">
        <v>582</v>
      </c>
      <c r="B2175" t="s">
        <v>55</v>
      </c>
      <c r="C2175">
        <v>1</v>
      </c>
      <c r="D2175">
        <v>6</v>
      </c>
      <c r="E2175" t="s">
        <v>56</v>
      </c>
      <c r="F2175" s="1">
        <v>100.1</v>
      </c>
      <c r="G2175" s="16">
        <v>42246</v>
      </c>
      <c r="H2175" t="s">
        <v>166</v>
      </c>
      <c r="I2175">
        <v>1867</v>
      </c>
    </row>
    <row r="2176" spans="1:11" x14ac:dyDescent="0.25">
      <c r="A2176" t="s">
        <v>582</v>
      </c>
      <c r="B2176" t="s">
        <v>57</v>
      </c>
      <c r="C2176">
        <v>1</v>
      </c>
      <c r="D2176">
        <v>10</v>
      </c>
      <c r="E2176" t="s">
        <v>58</v>
      </c>
      <c r="G2176" s="16">
        <v>42246</v>
      </c>
      <c r="H2176" t="s">
        <v>44</v>
      </c>
      <c r="I2176">
        <v>0</v>
      </c>
    </row>
    <row r="2177" spans="1:11" x14ac:dyDescent="0.25">
      <c r="A2177" t="s">
        <v>582</v>
      </c>
      <c r="B2177" t="s">
        <v>57</v>
      </c>
      <c r="C2177">
        <v>2</v>
      </c>
      <c r="D2177">
        <v>10</v>
      </c>
      <c r="E2177" t="s">
        <v>58</v>
      </c>
      <c r="F2177" s="1">
        <v>50</v>
      </c>
      <c r="G2177" s="16">
        <v>42246</v>
      </c>
      <c r="H2177" t="s">
        <v>252</v>
      </c>
      <c r="I2177">
        <v>2087</v>
      </c>
    </row>
    <row r="2178" spans="1:11" x14ac:dyDescent="0.25">
      <c r="A2178" t="s">
        <v>582</v>
      </c>
      <c r="B2178" t="s">
        <v>60</v>
      </c>
      <c r="C2178">
        <v>1</v>
      </c>
      <c r="D2178">
        <v>11</v>
      </c>
      <c r="E2178" t="s">
        <v>61</v>
      </c>
      <c r="G2178" s="16">
        <v>42246</v>
      </c>
      <c r="H2178" t="s">
        <v>44</v>
      </c>
      <c r="I2178">
        <v>0</v>
      </c>
    </row>
    <row r="2179" spans="1:11" x14ac:dyDescent="0.25">
      <c r="A2179" t="s">
        <v>582</v>
      </c>
      <c r="B2179" t="s">
        <v>60</v>
      </c>
      <c r="C2179">
        <v>1</v>
      </c>
      <c r="D2179">
        <v>11</v>
      </c>
      <c r="E2179" t="s">
        <v>61</v>
      </c>
      <c r="F2179" s="1">
        <v>101.4</v>
      </c>
      <c r="G2179" s="16">
        <v>42246</v>
      </c>
      <c r="H2179" t="s">
        <v>241</v>
      </c>
      <c r="I2179">
        <v>1133</v>
      </c>
    </row>
    <row r="2180" spans="1:11" x14ac:dyDescent="0.25">
      <c r="A2180" t="s">
        <v>582</v>
      </c>
      <c r="B2180" t="s">
        <v>60</v>
      </c>
      <c r="C2180">
        <v>6</v>
      </c>
      <c r="D2180">
        <v>11</v>
      </c>
      <c r="E2180" t="s">
        <v>61</v>
      </c>
      <c r="F2180" s="1">
        <v>64.285714285714278</v>
      </c>
      <c r="G2180" s="16">
        <v>42246</v>
      </c>
      <c r="H2180" t="s">
        <v>277</v>
      </c>
      <c r="I2180">
        <v>1803</v>
      </c>
    </row>
    <row r="2181" spans="1:11" x14ac:dyDescent="0.25">
      <c r="A2181" t="s">
        <v>582</v>
      </c>
      <c r="B2181" t="s">
        <v>64</v>
      </c>
      <c r="C2181">
        <v>1</v>
      </c>
      <c r="D2181">
        <v>12</v>
      </c>
      <c r="E2181" t="s">
        <v>65</v>
      </c>
      <c r="G2181" s="16">
        <v>42246</v>
      </c>
      <c r="H2181" t="s">
        <v>44</v>
      </c>
      <c r="I2181">
        <v>0</v>
      </c>
    </row>
    <row r="2182" spans="1:11" x14ac:dyDescent="0.25">
      <c r="A2182" t="s">
        <v>582</v>
      </c>
      <c r="B2182" t="s">
        <v>66</v>
      </c>
      <c r="C2182">
        <v>1</v>
      </c>
      <c r="D2182">
        <v>13</v>
      </c>
      <c r="E2182" t="s">
        <v>67</v>
      </c>
      <c r="G2182" s="16">
        <v>42246</v>
      </c>
      <c r="H2182" t="s">
        <v>44</v>
      </c>
      <c r="I2182">
        <v>0</v>
      </c>
    </row>
    <row r="2183" spans="1:11" x14ac:dyDescent="0.25">
      <c r="A2183" t="s">
        <v>582</v>
      </c>
      <c r="B2183" t="s">
        <v>70</v>
      </c>
      <c r="C2183">
        <v>1</v>
      </c>
      <c r="D2183">
        <v>14</v>
      </c>
      <c r="E2183" t="s">
        <v>71</v>
      </c>
      <c r="G2183" s="16">
        <v>42246</v>
      </c>
      <c r="H2183" t="s">
        <v>44</v>
      </c>
      <c r="I2183">
        <v>0</v>
      </c>
    </row>
    <row r="2184" spans="1:11" x14ac:dyDescent="0.25">
      <c r="A2184" t="s">
        <v>582</v>
      </c>
      <c r="B2184" t="s">
        <v>70</v>
      </c>
      <c r="C2184">
        <v>1</v>
      </c>
      <c r="D2184">
        <v>14</v>
      </c>
      <c r="E2184" t="s">
        <v>71</v>
      </c>
      <c r="F2184" s="1">
        <v>100.3</v>
      </c>
      <c r="G2184" s="16">
        <v>42246</v>
      </c>
      <c r="H2184" t="s">
        <v>578</v>
      </c>
      <c r="I2184">
        <v>9</v>
      </c>
    </row>
    <row r="2185" spans="1:11" x14ac:dyDescent="0.25">
      <c r="A2185" t="s">
        <v>582</v>
      </c>
      <c r="B2185" t="s">
        <v>70</v>
      </c>
      <c r="C2185">
        <v>2</v>
      </c>
      <c r="D2185">
        <v>14</v>
      </c>
      <c r="E2185" t="s">
        <v>71</v>
      </c>
      <c r="F2185" s="1">
        <v>66.666666666666657</v>
      </c>
      <c r="G2185" s="16">
        <v>42246</v>
      </c>
      <c r="H2185" t="s">
        <v>54</v>
      </c>
      <c r="I2185">
        <v>4</v>
      </c>
    </row>
    <row r="2186" spans="1:11" x14ac:dyDescent="0.25">
      <c r="A2186" t="s">
        <v>582</v>
      </c>
      <c r="B2186" t="s">
        <v>70</v>
      </c>
      <c r="C2186">
        <v>3</v>
      </c>
      <c r="D2186">
        <v>14</v>
      </c>
      <c r="E2186" t="s">
        <v>71</v>
      </c>
      <c r="F2186" s="1">
        <v>33.333333333333329</v>
      </c>
      <c r="G2186" s="16">
        <v>42246</v>
      </c>
      <c r="H2186" t="s">
        <v>583</v>
      </c>
      <c r="I2186">
        <v>369</v>
      </c>
    </row>
    <row r="2187" spans="1:11" x14ac:dyDescent="0.25">
      <c r="A2187" t="s">
        <v>582</v>
      </c>
      <c r="B2187" t="s">
        <v>72</v>
      </c>
      <c r="C2187">
        <v>1</v>
      </c>
      <c r="D2187">
        <v>17</v>
      </c>
      <c r="E2187" t="s">
        <v>73</v>
      </c>
      <c r="G2187" s="16">
        <v>42246</v>
      </c>
      <c r="H2187" t="s">
        <v>44</v>
      </c>
      <c r="I2187">
        <v>0</v>
      </c>
    </row>
    <row r="2188" spans="1:11" x14ac:dyDescent="0.25">
      <c r="A2188" t="s">
        <v>582</v>
      </c>
      <c r="B2188" t="s">
        <v>74</v>
      </c>
      <c r="C2188">
        <v>1</v>
      </c>
      <c r="D2188">
        <v>18</v>
      </c>
      <c r="E2188" t="s">
        <v>75</v>
      </c>
      <c r="G2188" s="16">
        <v>42246</v>
      </c>
      <c r="H2188" t="s">
        <v>44</v>
      </c>
      <c r="I2188">
        <v>0</v>
      </c>
    </row>
    <row r="2189" spans="1:11" x14ac:dyDescent="0.25">
      <c r="A2189" t="s">
        <v>582</v>
      </c>
      <c r="B2189" t="s">
        <v>76</v>
      </c>
      <c r="C2189">
        <v>1</v>
      </c>
      <c r="D2189">
        <v>22</v>
      </c>
      <c r="E2189" t="s">
        <v>77</v>
      </c>
      <c r="G2189" s="16">
        <v>42246</v>
      </c>
      <c r="H2189" t="s">
        <v>44</v>
      </c>
      <c r="I2189">
        <v>0</v>
      </c>
      <c r="K2189" t="s">
        <v>590</v>
      </c>
    </row>
    <row r="2190" spans="1:11" x14ac:dyDescent="0.25">
      <c r="A2190" t="s">
        <v>584</v>
      </c>
      <c r="B2190" t="s">
        <v>43</v>
      </c>
      <c r="C2190">
        <v>1</v>
      </c>
      <c r="D2190">
        <v>1</v>
      </c>
      <c r="E2190" t="s">
        <v>11</v>
      </c>
      <c r="G2190" s="16">
        <v>42252</v>
      </c>
      <c r="H2190" t="s">
        <v>44</v>
      </c>
      <c r="I2190">
        <v>0</v>
      </c>
    </row>
    <row r="2191" spans="1:11" x14ac:dyDescent="0.25">
      <c r="A2191" t="s">
        <v>584</v>
      </c>
      <c r="B2191" t="s">
        <v>43</v>
      </c>
      <c r="C2191">
        <v>5</v>
      </c>
      <c r="D2191">
        <v>1</v>
      </c>
      <c r="E2191" t="s">
        <v>11</v>
      </c>
      <c r="F2191" s="1">
        <v>50</v>
      </c>
      <c r="G2191" s="16">
        <v>42252</v>
      </c>
      <c r="H2191" t="s">
        <v>320</v>
      </c>
      <c r="I2191">
        <v>868</v>
      </c>
    </row>
    <row r="2192" spans="1:11" x14ac:dyDescent="0.25">
      <c r="A2192" t="s">
        <v>584</v>
      </c>
      <c r="B2192" t="s">
        <v>50</v>
      </c>
      <c r="C2192">
        <v>1</v>
      </c>
      <c r="D2192">
        <v>2</v>
      </c>
      <c r="E2192" t="s">
        <v>10</v>
      </c>
      <c r="G2192" s="16">
        <v>42252</v>
      </c>
      <c r="H2192" t="s">
        <v>44</v>
      </c>
      <c r="I2192">
        <v>0</v>
      </c>
    </row>
    <row r="2193" spans="1:9" x14ac:dyDescent="0.25">
      <c r="A2193" t="s">
        <v>584</v>
      </c>
      <c r="B2193" t="s">
        <v>52</v>
      </c>
      <c r="C2193">
        <v>1</v>
      </c>
      <c r="D2193">
        <v>3</v>
      </c>
      <c r="E2193" t="s">
        <v>9</v>
      </c>
      <c r="G2193" s="16">
        <v>42252</v>
      </c>
      <c r="H2193" t="s">
        <v>44</v>
      </c>
      <c r="I2193">
        <v>0</v>
      </c>
    </row>
    <row r="2194" spans="1:9" x14ac:dyDescent="0.25">
      <c r="A2194" t="s">
        <v>584</v>
      </c>
      <c r="B2194" t="s">
        <v>52</v>
      </c>
      <c r="C2194">
        <v>1</v>
      </c>
      <c r="D2194">
        <v>3</v>
      </c>
      <c r="E2194" t="s">
        <v>9</v>
      </c>
      <c r="F2194" s="1">
        <v>100.1</v>
      </c>
      <c r="G2194" s="16">
        <v>42252</v>
      </c>
      <c r="H2194" t="s">
        <v>323</v>
      </c>
      <c r="I2194">
        <v>1590</v>
      </c>
    </row>
    <row r="2195" spans="1:9" x14ac:dyDescent="0.25">
      <c r="A2195" t="s">
        <v>584</v>
      </c>
      <c r="B2195" t="s">
        <v>55</v>
      </c>
      <c r="C2195">
        <v>1</v>
      </c>
      <c r="D2195">
        <v>6</v>
      </c>
      <c r="E2195" t="s">
        <v>56</v>
      </c>
      <c r="G2195" s="16">
        <v>42252</v>
      </c>
      <c r="H2195" t="s">
        <v>44</v>
      </c>
      <c r="I2195">
        <v>0</v>
      </c>
    </row>
    <row r="2196" spans="1:9" x14ac:dyDescent="0.25">
      <c r="A2196" t="s">
        <v>584</v>
      </c>
      <c r="B2196" t="s">
        <v>55</v>
      </c>
      <c r="C2196">
        <v>1</v>
      </c>
      <c r="D2196">
        <v>6</v>
      </c>
      <c r="E2196" t="s">
        <v>56</v>
      </c>
      <c r="F2196" s="1">
        <v>100.2</v>
      </c>
      <c r="G2196" s="16">
        <v>42252</v>
      </c>
      <c r="H2196" t="s">
        <v>343</v>
      </c>
      <c r="I2196">
        <v>1198</v>
      </c>
    </row>
    <row r="2197" spans="1:9" x14ac:dyDescent="0.25">
      <c r="A2197" t="s">
        <v>584</v>
      </c>
      <c r="B2197" t="s">
        <v>55</v>
      </c>
      <c r="C2197">
        <v>2</v>
      </c>
      <c r="D2197">
        <v>6</v>
      </c>
      <c r="E2197" t="s">
        <v>56</v>
      </c>
      <c r="F2197" s="1">
        <v>50</v>
      </c>
      <c r="G2197" s="16">
        <v>42252</v>
      </c>
      <c r="H2197" t="s">
        <v>326</v>
      </c>
      <c r="I2197">
        <v>957</v>
      </c>
    </row>
    <row r="2198" spans="1:9" x14ac:dyDescent="0.25">
      <c r="A2198" t="s">
        <v>584</v>
      </c>
      <c r="B2198" t="s">
        <v>57</v>
      </c>
      <c r="C2198">
        <v>1</v>
      </c>
      <c r="D2198">
        <v>10</v>
      </c>
      <c r="E2198" t="s">
        <v>58</v>
      </c>
      <c r="G2198" s="16">
        <v>42252</v>
      </c>
      <c r="H2198" t="s">
        <v>44</v>
      </c>
      <c r="I2198">
        <v>0</v>
      </c>
    </row>
    <row r="2199" spans="1:9" x14ac:dyDescent="0.25">
      <c r="A2199" t="s">
        <v>584</v>
      </c>
      <c r="B2199" t="s">
        <v>57</v>
      </c>
      <c r="C2199">
        <v>1</v>
      </c>
      <c r="D2199">
        <v>10</v>
      </c>
      <c r="E2199" t="s">
        <v>58</v>
      </c>
      <c r="F2199" s="1">
        <v>101.3</v>
      </c>
      <c r="G2199" s="16">
        <v>42252</v>
      </c>
      <c r="H2199" t="s">
        <v>63</v>
      </c>
      <c r="I2199">
        <v>1814</v>
      </c>
    </row>
    <row r="2200" spans="1:9" x14ac:dyDescent="0.25">
      <c r="A2200" t="s">
        <v>584</v>
      </c>
      <c r="B2200" t="s">
        <v>57</v>
      </c>
      <c r="C2200">
        <v>3</v>
      </c>
      <c r="D2200">
        <v>10</v>
      </c>
      <c r="E2200" t="s">
        <v>58</v>
      </c>
      <c r="F2200" s="1">
        <v>84.615384615384613</v>
      </c>
      <c r="G2200" s="16">
        <v>42252</v>
      </c>
      <c r="H2200" t="s">
        <v>103</v>
      </c>
      <c r="I2200">
        <v>2025</v>
      </c>
    </row>
    <row r="2201" spans="1:9" x14ac:dyDescent="0.25">
      <c r="A2201" t="s">
        <v>584</v>
      </c>
      <c r="B2201" t="s">
        <v>57</v>
      </c>
      <c r="C2201">
        <v>4</v>
      </c>
      <c r="D2201">
        <v>10</v>
      </c>
      <c r="E2201" t="s">
        <v>58</v>
      </c>
      <c r="F2201" s="1">
        <v>76.92307692307692</v>
      </c>
      <c r="G2201" s="16">
        <v>42252</v>
      </c>
      <c r="H2201" t="s">
        <v>267</v>
      </c>
      <c r="I2201">
        <v>1345</v>
      </c>
    </row>
    <row r="2202" spans="1:9" x14ac:dyDescent="0.25">
      <c r="A2202" t="s">
        <v>584</v>
      </c>
      <c r="B2202" t="s">
        <v>57</v>
      </c>
      <c r="C2202">
        <v>7</v>
      </c>
      <c r="D2202">
        <v>10</v>
      </c>
      <c r="E2202" t="s">
        <v>58</v>
      </c>
      <c r="F2202" s="1">
        <v>53.846153846153847</v>
      </c>
      <c r="G2202" s="16">
        <v>42252</v>
      </c>
      <c r="H2202" t="s">
        <v>126</v>
      </c>
      <c r="I2202">
        <v>2002</v>
      </c>
    </row>
    <row r="2203" spans="1:9" x14ac:dyDescent="0.25">
      <c r="A2203" t="s">
        <v>584</v>
      </c>
      <c r="B2203" t="s">
        <v>57</v>
      </c>
      <c r="C2203">
        <v>13</v>
      </c>
      <c r="D2203">
        <v>10</v>
      </c>
      <c r="E2203" t="s">
        <v>58</v>
      </c>
      <c r="F2203" s="1">
        <v>7.6923076923076934</v>
      </c>
      <c r="G2203" s="16">
        <v>42252</v>
      </c>
      <c r="H2203" t="s">
        <v>127</v>
      </c>
      <c r="I2203">
        <v>1734</v>
      </c>
    </row>
    <row r="2204" spans="1:9" x14ac:dyDescent="0.25">
      <c r="A2204" t="s">
        <v>584</v>
      </c>
      <c r="B2204" t="s">
        <v>60</v>
      </c>
      <c r="C2204">
        <v>1</v>
      </c>
      <c r="D2204">
        <v>11</v>
      </c>
      <c r="E2204" t="s">
        <v>61</v>
      </c>
      <c r="G2204" s="16">
        <v>42252</v>
      </c>
      <c r="H2204" t="s">
        <v>44</v>
      </c>
      <c r="I2204">
        <v>0</v>
      </c>
    </row>
    <row r="2205" spans="1:9" x14ac:dyDescent="0.25">
      <c r="A2205" t="s">
        <v>584</v>
      </c>
      <c r="B2205" t="s">
        <v>60</v>
      </c>
      <c r="C2205">
        <v>2</v>
      </c>
      <c r="D2205">
        <v>11</v>
      </c>
      <c r="E2205" t="s">
        <v>61</v>
      </c>
      <c r="F2205" s="1">
        <v>96.296296296296291</v>
      </c>
      <c r="G2205" s="16">
        <v>42252</v>
      </c>
      <c r="H2205" t="s">
        <v>139</v>
      </c>
      <c r="I2205">
        <v>2082</v>
      </c>
    </row>
    <row r="2206" spans="1:9" x14ac:dyDescent="0.25">
      <c r="A2206" t="s">
        <v>584</v>
      </c>
      <c r="B2206" t="s">
        <v>60</v>
      </c>
      <c r="C2206">
        <v>3</v>
      </c>
      <c r="D2206">
        <v>11</v>
      </c>
      <c r="E2206" t="s">
        <v>61</v>
      </c>
      <c r="F2206" s="1">
        <v>92.592592592592595</v>
      </c>
      <c r="G2206" s="16">
        <v>42252</v>
      </c>
      <c r="H2206" t="s">
        <v>328</v>
      </c>
      <c r="I2206">
        <v>2043</v>
      </c>
    </row>
    <row r="2207" spans="1:9" x14ac:dyDescent="0.25">
      <c r="A2207" t="s">
        <v>584</v>
      </c>
      <c r="B2207" t="s">
        <v>60</v>
      </c>
      <c r="C2207">
        <v>4</v>
      </c>
      <c r="D2207">
        <v>11</v>
      </c>
      <c r="E2207" t="s">
        <v>61</v>
      </c>
      <c r="F2207" s="1">
        <v>88.888888888888886</v>
      </c>
      <c r="G2207" s="16">
        <v>42252</v>
      </c>
      <c r="H2207" t="s">
        <v>250</v>
      </c>
      <c r="I2207">
        <v>1733</v>
      </c>
    </row>
    <row r="2208" spans="1:9" x14ac:dyDescent="0.25">
      <c r="A2208" t="s">
        <v>584</v>
      </c>
      <c r="B2208" t="s">
        <v>60</v>
      </c>
      <c r="C2208">
        <v>4</v>
      </c>
      <c r="D2208">
        <v>11</v>
      </c>
      <c r="E2208" t="s">
        <v>61</v>
      </c>
      <c r="F2208" s="1">
        <v>88.888888888888886</v>
      </c>
      <c r="G2208" s="16">
        <v>42252</v>
      </c>
      <c r="H2208" t="s">
        <v>275</v>
      </c>
      <c r="I2208">
        <v>2089</v>
      </c>
    </row>
    <row r="2209" spans="1:9" x14ac:dyDescent="0.25">
      <c r="A2209" t="s">
        <v>584</v>
      </c>
      <c r="B2209" t="s">
        <v>60</v>
      </c>
      <c r="C2209">
        <v>4</v>
      </c>
      <c r="D2209">
        <v>11</v>
      </c>
      <c r="E2209" t="s">
        <v>61</v>
      </c>
      <c r="F2209" s="1">
        <v>88.888888888888886</v>
      </c>
      <c r="G2209" s="16">
        <v>42252</v>
      </c>
      <c r="H2209" t="s">
        <v>498</v>
      </c>
      <c r="I2209">
        <v>2122</v>
      </c>
    </row>
    <row r="2210" spans="1:9" x14ac:dyDescent="0.25">
      <c r="A2210" t="s">
        <v>584</v>
      </c>
      <c r="B2210" t="s">
        <v>60</v>
      </c>
      <c r="C2210">
        <v>10</v>
      </c>
      <c r="D2210">
        <v>11</v>
      </c>
      <c r="E2210" t="s">
        <v>61</v>
      </c>
      <c r="F2210" s="1">
        <v>66.666666666666657</v>
      </c>
      <c r="G2210" s="16">
        <v>42252</v>
      </c>
      <c r="H2210" t="s">
        <v>251</v>
      </c>
      <c r="I2210">
        <v>1966</v>
      </c>
    </row>
    <row r="2211" spans="1:9" x14ac:dyDescent="0.25">
      <c r="A2211" t="s">
        <v>584</v>
      </c>
      <c r="B2211" t="s">
        <v>60</v>
      </c>
      <c r="C2211">
        <v>12</v>
      </c>
      <c r="D2211">
        <v>11</v>
      </c>
      <c r="E2211" t="s">
        <v>61</v>
      </c>
      <c r="F2211" s="1">
        <v>59.25925925925926</v>
      </c>
      <c r="G2211" s="16">
        <v>42252</v>
      </c>
      <c r="H2211" t="s">
        <v>379</v>
      </c>
      <c r="I2211">
        <v>1927</v>
      </c>
    </row>
    <row r="2212" spans="1:9" x14ac:dyDescent="0.25">
      <c r="A2212" t="s">
        <v>584</v>
      </c>
      <c r="B2212" t="s">
        <v>60</v>
      </c>
      <c r="C2212">
        <v>15</v>
      </c>
      <c r="D2212">
        <v>11</v>
      </c>
      <c r="E2212" t="s">
        <v>61</v>
      </c>
      <c r="F2212" s="1">
        <v>48.148148148148145</v>
      </c>
      <c r="G2212" s="16">
        <v>42252</v>
      </c>
      <c r="H2212" t="s">
        <v>330</v>
      </c>
      <c r="I2212">
        <v>1918</v>
      </c>
    </row>
    <row r="2213" spans="1:9" x14ac:dyDescent="0.25">
      <c r="A2213" t="s">
        <v>584</v>
      </c>
      <c r="B2213" t="s">
        <v>60</v>
      </c>
      <c r="C2213">
        <v>20</v>
      </c>
      <c r="D2213">
        <v>11</v>
      </c>
      <c r="E2213" t="s">
        <v>61</v>
      </c>
      <c r="F2213" s="1">
        <v>29.629629629629633</v>
      </c>
      <c r="G2213" s="16">
        <v>42252</v>
      </c>
      <c r="H2213" t="s">
        <v>128</v>
      </c>
      <c r="I2213">
        <v>1957</v>
      </c>
    </row>
    <row r="2214" spans="1:9" x14ac:dyDescent="0.25">
      <c r="A2214" t="s">
        <v>584</v>
      </c>
      <c r="B2214" t="s">
        <v>60</v>
      </c>
      <c r="C2214">
        <v>21</v>
      </c>
      <c r="D2214">
        <v>11</v>
      </c>
      <c r="E2214" t="s">
        <v>61</v>
      </c>
      <c r="F2214" s="1">
        <v>25.925925925925924</v>
      </c>
      <c r="G2214" s="16">
        <v>42252</v>
      </c>
      <c r="H2214" t="s">
        <v>278</v>
      </c>
      <c r="I2214">
        <v>1761</v>
      </c>
    </row>
    <row r="2215" spans="1:9" x14ac:dyDescent="0.25">
      <c r="A2215" t="s">
        <v>584</v>
      </c>
      <c r="B2215" t="s">
        <v>60</v>
      </c>
      <c r="C2215">
        <v>27</v>
      </c>
      <c r="D2215">
        <v>11</v>
      </c>
      <c r="E2215" t="s">
        <v>61</v>
      </c>
      <c r="F2215" s="1">
        <v>3.7037037037037095</v>
      </c>
      <c r="G2215" s="16">
        <v>42252</v>
      </c>
      <c r="H2215" t="s">
        <v>130</v>
      </c>
      <c r="I2215">
        <v>1771</v>
      </c>
    </row>
    <row r="2216" spans="1:9" x14ac:dyDescent="0.25">
      <c r="A2216" t="s">
        <v>584</v>
      </c>
      <c r="B2216" t="s">
        <v>64</v>
      </c>
      <c r="C2216">
        <v>1</v>
      </c>
      <c r="D2216">
        <v>12</v>
      </c>
      <c r="E2216" t="s">
        <v>65</v>
      </c>
      <c r="G2216" s="16">
        <v>42252</v>
      </c>
      <c r="H2216" t="s">
        <v>44</v>
      </c>
      <c r="I2216">
        <v>0</v>
      </c>
    </row>
    <row r="2217" spans="1:9" x14ac:dyDescent="0.25">
      <c r="A2217" t="s">
        <v>584</v>
      </c>
      <c r="B2217" t="s">
        <v>66</v>
      </c>
      <c r="C2217">
        <v>1</v>
      </c>
      <c r="D2217">
        <v>13</v>
      </c>
      <c r="E2217" t="s">
        <v>67</v>
      </c>
      <c r="G2217" s="16">
        <v>42252</v>
      </c>
      <c r="H2217" t="s">
        <v>44</v>
      </c>
      <c r="I2217">
        <v>0</v>
      </c>
    </row>
    <row r="2218" spans="1:9" x14ac:dyDescent="0.25">
      <c r="A2218" t="s">
        <v>584</v>
      </c>
      <c r="B2218" t="s">
        <v>66</v>
      </c>
      <c r="C2218">
        <v>1</v>
      </c>
      <c r="D2218">
        <v>13</v>
      </c>
      <c r="E2218" t="s">
        <v>67</v>
      </c>
      <c r="F2218" s="1">
        <v>100.9</v>
      </c>
      <c r="G2218" s="16">
        <v>42252</v>
      </c>
      <c r="H2218" t="s">
        <v>224</v>
      </c>
      <c r="I2218">
        <v>1322</v>
      </c>
    </row>
    <row r="2219" spans="1:9" x14ac:dyDescent="0.25">
      <c r="A2219" t="s">
        <v>584</v>
      </c>
      <c r="B2219" t="s">
        <v>66</v>
      </c>
      <c r="C2219">
        <v>2</v>
      </c>
      <c r="D2219">
        <v>13</v>
      </c>
      <c r="E2219" t="s">
        <v>67</v>
      </c>
      <c r="F2219" s="1">
        <v>88.888888888888886</v>
      </c>
      <c r="G2219" s="16">
        <v>42252</v>
      </c>
      <c r="H2219" t="s">
        <v>333</v>
      </c>
      <c r="I2219">
        <v>1494</v>
      </c>
    </row>
    <row r="2220" spans="1:9" x14ac:dyDescent="0.25">
      <c r="A2220" t="s">
        <v>584</v>
      </c>
      <c r="B2220" t="s">
        <v>66</v>
      </c>
      <c r="C2220">
        <v>5</v>
      </c>
      <c r="D2220">
        <v>13</v>
      </c>
      <c r="E2220" t="s">
        <v>67</v>
      </c>
      <c r="F2220" s="1">
        <v>55.555555555555557</v>
      </c>
      <c r="G2220" s="16">
        <v>42252</v>
      </c>
      <c r="H2220" t="s">
        <v>110</v>
      </c>
      <c r="I2220">
        <v>1417</v>
      </c>
    </row>
    <row r="2221" spans="1:9" x14ac:dyDescent="0.25">
      <c r="A2221" t="s">
        <v>584</v>
      </c>
      <c r="B2221" t="s">
        <v>66</v>
      </c>
      <c r="C2221">
        <v>9</v>
      </c>
      <c r="D2221">
        <v>13</v>
      </c>
      <c r="E2221" t="s">
        <v>67</v>
      </c>
      <c r="F2221" s="1">
        <v>11.111111111111114</v>
      </c>
      <c r="G2221" s="16">
        <v>42252</v>
      </c>
      <c r="H2221" t="s">
        <v>244</v>
      </c>
      <c r="I2221">
        <v>1737</v>
      </c>
    </row>
    <row r="2222" spans="1:9" x14ac:dyDescent="0.25">
      <c r="A2222" t="s">
        <v>584</v>
      </c>
      <c r="B2222" t="s">
        <v>70</v>
      </c>
      <c r="C2222">
        <v>1</v>
      </c>
      <c r="D2222">
        <v>14</v>
      </c>
      <c r="E2222" t="s">
        <v>71</v>
      </c>
      <c r="G2222" s="16">
        <v>42252</v>
      </c>
      <c r="H2222" t="s">
        <v>44</v>
      </c>
      <c r="I2222">
        <v>0</v>
      </c>
    </row>
    <row r="2223" spans="1:9" x14ac:dyDescent="0.25">
      <c r="A2223" t="s">
        <v>584</v>
      </c>
      <c r="B2223" t="s">
        <v>70</v>
      </c>
      <c r="C2223">
        <v>1</v>
      </c>
      <c r="D2223">
        <v>14</v>
      </c>
      <c r="E2223" t="s">
        <v>71</v>
      </c>
      <c r="F2223" s="1">
        <v>100.4</v>
      </c>
      <c r="G2223" s="16">
        <v>42252</v>
      </c>
      <c r="H2223" t="s">
        <v>287</v>
      </c>
      <c r="I2223">
        <v>766</v>
      </c>
    </row>
    <row r="2224" spans="1:9" x14ac:dyDescent="0.25">
      <c r="A2224" t="s">
        <v>584</v>
      </c>
      <c r="B2224" t="s">
        <v>70</v>
      </c>
      <c r="C2224">
        <v>2</v>
      </c>
      <c r="D2224">
        <v>14</v>
      </c>
      <c r="E2224" t="s">
        <v>71</v>
      </c>
      <c r="F2224" s="1">
        <v>75</v>
      </c>
      <c r="G2224" s="16">
        <v>42252</v>
      </c>
      <c r="H2224" t="s">
        <v>54</v>
      </c>
      <c r="I2224">
        <v>4</v>
      </c>
    </row>
    <row r="2225" spans="1:11" x14ac:dyDescent="0.25">
      <c r="A2225" t="s">
        <v>584</v>
      </c>
      <c r="B2225" t="s">
        <v>70</v>
      </c>
      <c r="C2225">
        <v>4</v>
      </c>
      <c r="D2225">
        <v>14</v>
      </c>
      <c r="E2225" t="s">
        <v>71</v>
      </c>
      <c r="F2225" s="1">
        <v>25</v>
      </c>
      <c r="G2225" s="16">
        <v>42252</v>
      </c>
      <c r="H2225" t="s">
        <v>599</v>
      </c>
      <c r="I2225">
        <v>815</v>
      </c>
    </row>
    <row r="2226" spans="1:11" x14ac:dyDescent="0.25">
      <c r="A2226" t="s">
        <v>584</v>
      </c>
      <c r="B2226" t="s">
        <v>72</v>
      </c>
      <c r="C2226">
        <v>1</v>
      </c>
      <c r="D2226">
        <v>17</v>
      </c>
      <c r="E2226" t="s">
        <v>73</v>
      </c>
      <c r="G2226" s="16">
        <v>42252</v>
      </c>
      <c r="H2226" t="s">
        <v>44</v>
      </c>
      <c r="I2226">
        <v>0</v>
      </c>
    </row>
    <row r="2227" spans="1:11" x14ac:dyDescent="0.25">
      <c r="A2227" t="s">
        <v>584</v>
      </c>
      <c r="B2227" t="s">
        <v>74</v>
      </c>
      <c r="C2227">
        <v>1</v>
      </c>
      <c r="D2227">
        <v>18</v>
      </c>
      <c r="E2227" t="s">
        <v>75</v>
      </c>
      <c r="G2227" s="16">
        <v>42252</v>
      </c>
      <c r="H2227" t="s">
        <v>44</v>
      </c>
      <c r="I2227">
        <v>0</v>
      </c>
    </row>
    <row r="2228" spans="1:11" x14ac:dyDescent="0.25">
      <c r="A2228" t="s">
        <v>584</v>
      </c>
      <c r="B2228" t="s">
        <v>600</v>
      </c>
      <c r="C2228">
        <v>1</v>
      </c>
      <c r="D2228">
        <v>19</v>
      </c>
      <c r="E2228" t="s">
        <v>601</v>
      </c>
      <c r="F2228" s="1">
        <v>100.3</v>
      </c>
      <c r="G2228" s="16">
        <v>42252</v>
      </c>
      <c r="H2228" t="s">
        <v>292</v>
      </c>
      <c r="I2228">
        <v>2006</v>
      </c>
    </row>
    <row r="2229" spans="1:11" x14ac:dyDescent="0.25">
      <c r="A2229" t="s">
        <v>584</v>
      </c>
      <c r="B2229" t="s">
        <v>76</v>
      </c>
      <c r="C2229">
        <v>1</v>
      </c>
      <c r="D2229">
        <v>22</v>
      </c>
      <c r="E2229" t="s">
        <v>77</v>
      </c>
      <c r="G2229" s="16">
        <v>42252</v>
      </c>
      <c r="H2229" t="s">
        <v>44</v>
      </c>
      <c r="I2229">
        <v>0</v>
      </c>
      <c r="K2229" t="s">
        <v>591</v>
      </c>
    </row>
    <row r="2230" spans="1:11" x14ac:dyDescent="0.25">
      <c r="A2230" t="s">
        <v>602</v>
      </c>
      <c r="B2230" t="s">
        <v>43</v>
      </c>
      <c r="C2230">
        <v>1</v>
      </c>
      <c r="D2230">
        <v>1</v>
      </c>
      <c r="E2230" t="s">
        <v>11</v>
      </c>
      <c r="G2230" s="16">
        <v>42259</v>
      </c>
      <c r="H2230" t="s">
        <v>44</v>
      </c>
      <c r="I2230">
        <v>0</v>
      </c>
    </row>
    <row r="2231" spans="1:11" x14ac:dyDescent="0.25">
      <c r="A2231" t="s">
        <v>602</v>
      </c>
      <c r="B2231" t="s">
        <v>43</v>
      </c>
      <c r="C2231">
        <v>2</v>
      </c>
      <c r="D2231">
        <v>1</v>
      </c>
      <c r="E2231" t="s">
        <v>11</v>
      </c>
      <c r="F2231" s="1">
        <v>92.307692307692307</v>
      </c>
      <c r="G2231" s="16">
        <v>42259</v>
      </c>
      <c r="H2231" t="s">
        <v>194</v>
      </c>
      <c r="I2231">
        <v>1726</v>
      </c>
    </row>
    <row r="2232" spans="1:11" x14ac:dyDescent="0.25">
      <c r="A2232" t="s">
        <v>602</v>
      </c>
      <c r="B2232" t="s">
        <v>43</v>
      </c>
      <c r="C2232">
        <v>3</v>
      </c>
      <c r="D2232">
        <v>1</v>
      </c>
      <c r="E2232" t="s">
        <v>11</v>
      </c>
      <c r="F2232" s="1">
        <v>84.615384615384613</v>
      </c>
      <c r="G2232" s="16">
        <v>42259</v>
      </c>
      <c r="H2232" t="s">
        <v>150</v>
      </c>
      <c r="I2232">
        <v>248</v>
      </c>
    </row>
    <row r="2233" spans="1:11" x14ac:dyDescent="0.25">
      <c r="A2233" t="s">
        <v>602</v>
      </c>
      <c r="B2233" t="s">
        <v>43</v>
      </c>
      <c r="C2233">
        <v>3</v>
      </c>
      <c r="D2233">
        <v>1</v>
      </c>
      <c r="E2233" t="s">
        <v>11</v>
      </c>
      <c r="F2233" s="1">
        <v>84.615384615384613</v>
      </c>
      <c r="G2233" s="16">
        <v>42259</v>
      </c>
      <c r="H2233" t="s">
        <v>161</v>
      </c>
      <c r="I2233">
        <v>934</v>
      </c>
    </row>
    <row r="2234" spans="1:11" x14ac:dyDescent="0.25">
      <c r="A2234" t="s">
        <v>602</v>
      </c>
      <c r="B2234" t="s">
        <v>43</v>
      </c>
      <c r="C2234">
        <v>5</v>
      </c>
      <c r="D2234">
        <v>1</v>
      </c>
      <c r="E2234" t="s">
        <v>11</v>
      </c>
      <c r="F2234" s="1">
        <v>69.230769230769226</v>
      </c>
      <c r="G2234" s="16">
        <v>42259</v>
      </c>
      <c r="H2234" t="s">
        <v>319</v>
      </c>
      <c r="I2234">
        <v>1286</v>
      </c>
    </row>
    <row r="2235" spans="1:11" x14ac:dyDescent="0.25">
      <c r="A2235" t="s">
        <v>602</v>
      </c>
      <c r="B2235" t="s">
        <v>43</v>
      </c>
      <c r="C2235">
        <v>6</v>
      </c>
      <c r="D2235">
        <v>1</v>
      </c>
      <c r="E2235" t="s">
        <v>11</v>
      </c>
      <c r="F2235" s="1">
        <v>61.53846153846154</v>
      </c>
      <c r="G2235" s="16">
        <v>42259</v>
      </c>
      <c r="H2235" t="s">
        <v>257</v>
      </c>
      <c r="I2235">
        <v>1598</v>
      </c>
    </row>
    <row r="2236" spans="1:11" x14ac:dyDescent="0.25">
      <c r="A2236" t="s">
        <v>602</v>
      </c>
      <c r="B2236" t="s">
        <v>43</v>
      </c>
      <c r="C2236">
        <v>8</v>
      </c>
      <c r="D2236">
        <v>1</v>
      </c>
      <c r="E2236" t="s">
        <v>11</v>
      </c>
      <c r="F2236" s="1">
        <v>46.153846153846153</v>
      </c>
      <c r="G2236" s="16">
        <v>42259</v>
      </c>
      <c r="H2236" t="s">
        <v>603</v>
      </c>
      <c r="I2236">
        <v>831</v>
      </c>
    </row>
    <row r="2237" spans="1:11" x14ac:dyDescent="0.25">
      <c r="A2237" t="s">
        <v>602</v>
      </c>
      <c r="B2237" t="s">
        <v>43</v>
      </c>
      <c r="C2237">
        <v>9</v>
      </c>
      <c r="D2237">
        <v>1</v>
      </c>
      <c r="E2237" t="s">
        <v>11</v>
      </c>
      <c r="F2237" s="1">
        <v>38.46153846153846</v>
      </c>
      <c r="G2237" s="16">
        <v>42259</v>
      </c>
      <c r="H2237" t="s">
        <v>362</v>
      </c>
      <c r="I2237">
        <v>865</v>
      </c>
    </row>
    <row r="2238" spans="1:11" x14ac:dyDescent="0.25">
      <c r="A2238" t="s">
        <v>602</v>
      </c>
      <c r="B2238" t="s">
        <v>43</v>
      </c>
      <c r="C2238">
        <v>10</v>
      </c>
      <c r="D2238">
        <v>1</v>
      </c>
      <c r="E2238" t="s">
        <v>11</v>
      </c>
      <c r="F2238" s="1">
        <v>30.769230769230774</v>
      </c>
      <c r="G2238" s="16">
        <v>42259</v>
      </c>
      <c r="H2238" t="s">
        <v>155</v>
      </c>
      <c r="I2238">
        <v>1632</v>
      </c>
    </row>
    <row r="2239" spans="1:11" x14ac:dyDescent="0.25">
      <c r="A2239" t="s">
        <v>602</v>
      </c>
      <c r="B2239" t="s">
        <v>43</v>
      </c>
      <c r="C2239">
        <v>10</v>
      </c>
      <c r="D2239">
        <v>1</v>
      </c>
      <c r="E2239" t="s">
        <v>11</v>
      </c>
      <c r="F2239" s="1">
        <v>30.769230769230774</v>
      </c>
      <c r="G2239" s="16">
        <v>42259</v>
      </c>
      <c r="H2239" t="s">
        <v>532</v>
      </c>
      <c r="I2239">
        <v>2037</v>
      </c>
    </row>
    <row r="2240" spans="1:11" x14ac:dyDescent="0.25">
      <c r="A2240" t="s">
        <v>602</v>
      </c>
      <c r="B2240" t="s">
        <v>43</v>
      </c>
      <c r="C2240">
        <v>12</v>
      </c>
      <c r="D2240">
        <v>1</v>
      </c>
      <c r="E2240" t="s">
        <v>11</v>
      </c>
      <c r="F2240" s="1">
        <v>15.384615384615387</v>
      </c>
      <c r="G2240" s="16">
        <v>42259</v>
      </c>
      <c r="H2240" t="s">
        <v>160</v>
      </c>
      <c r="I2240">
        <v>1565</v>
      </c>
    </row>
    <row r="2241" spans="1:9" x14ac:dyDescent="0.25">
      <c r="A2241" t="s">
        <v>602</v>
      </c>
      <c r="B2241" t="s">
        <v>43</v>
      </c>
      <c r="C2241">
        <v>12</v>
      </c>
      <c r="D2241">
        <v>1</v>
      </c>
      <c r="E2241" t="s">
        <v>11</v>
      </c>
      <c r="F2241" s="1">
        <v>15.384615384615387</v>
      </c>
      <c r="G2241" s="16">
        <v>42259</v>
      </c>
      <c r="H2241" t="s">
        <v>341</v>
      </c>
      <c r="I2241">
        <v>1743</v>
      </c>
    </row>
    <row r="2242" spans="1:9" x14ac:dyDescent="0.25">
      <c r="A2242" t="s">
        <v>602</v>
      </c>
      <c r="B2242" t="s">
        <v>50</v>
      </c>
      <c r="C2242">
        <v>1</v>
      </c>
      <c r="D2242">
        <v>2</v>
      </c>
      <c r="E2242" t="s">
        <v>10</v>
      </c>
      <c r="G2242" s="16">
        <v>42259</v>
      </c>
      <c r="H2242" t="s">
        <v>44</v>
      </c>
      <c r="I2242">
        <v>0</v>
      </c>
    </row>
    <row r="2243" spans="1:9" x14ac:dyDescent="0.25">
      <c r="A2243" t="s">
        <v>602</v>
      </c>
      <c r="B2243" t="s">
        <v>50</v>
      </c>
      <c r="C2243">
        <v>1</v>
      </c>
      <c r="D2243">
        <v>2</v>
      </c>
      <c r="E2243" t="s">
        <v>10</v>
      </c>
      <c r="F2243" s="1">
        <v>101.2</v>
      </c>
      <c r="G2243" s="16">
        <v>42259</v>
      </c>
      <c r="H2243" t="s">
        <v>151</v>
      </c>
      <c r="I2243">
        <v>595</v>
      </c>
    </row>
    <row r="2244" spans="1:9" x14ac:dyDescent="0.25">
      <c r="A2244" t="s">
        <v>602</v>
      </c>
      <c r="B2244" t="s">
        <v>50</v>
      </c>
      <c r="C2244">
        <v>2</v>
      </c>
      <c r="D2244">
        <v>2</v>
      </c>
      <c r="E2244" t="s">
        <v>10</v>
      </c>
      <c r="F2244" s="1">
        <v>91.666666666666671</v>
      </c>
      <c r="G2244" s="16">
        <v>42259</v>
      </c>
      <c r="H2244" t="s">
        <v>442</v>
      </c>
      <c r="I2244">
        <v>1157</v>
      </c>
    </row>
    <row r="2245" spans="1:9" x14ac:dyDescent="0.25">
      <c r="A2245" t="s">
        <v>602</v>
      </c>
      <c r="B2245" t="s">
        <v>50</v>
      </c>
      <c r="C2245">
        <v>3</v>
      </c>
      <c r="D2245">
        <v>2</v>
      </c>
      <c r="E2245" t="s">
        <v>10</v>
      </c>
      <c r="F2245" s="1">
        <v>83.333333333333329</v>
      </c>
      <c r="G2245" s="16">
        <v>42259</v>
      </c>
      <c r="H2245" t="s">
        <v>165</v>
      </c>
      <c r="I2245">
        <v>1534</v>
      </c>
    </row>
    <row r="2246" spans="1:9" x14ac:dyDescent="0.25">
      <c r="A2246" t="s">
        <v>602</v>
      </c>
      <c r="B2246" t="s">
        <v>50</v>
      </c>
      <c r="C2246">
        <v>5</v>
      </c>
      <c r="D2246">
        <v>2</v>
      </c>
      <c r="E2246" t="s">
        <v>10</v>
      </c>
      <c r="F2246" s="1">
        <v>66.666666666666657</v>
      </c>
      <c r="G2246" s="16">
        <v>42259</v>
      </c>
      <c r="H2246" t="s">
        <v>441</v>
      </c>
      <c r="I2246">
        <v>1354</v>
      </c>
    </row>
    <row r="2247" spans="1:9" x14ac:dyDescent="0.25">
      <c r="A2247" t="s">
        <v>602</v>
      </c>
      <c r="B2247" t="s">
        <v>50</v>
      </c>
      <c r="C2247">
        <v>6</v>
      </c>
      <c r="D2247">
        <v>2</v>
      </c>
      <c r="E2247" t="s">
        <v>10</v>
      </c>
      <c r="F2247" s="1">
        <v>58.333333333333329</v>
      </c>
      <c r="G2247" s="16">
        <v>42259</v>
      </c>
      <c r="H2247" t="s">
        <v>321</v>
      </c>
      <c r="I2247">
        <v>153</v>
      </c>
    </row>
    <row r="2248" spans="1:9" x14ac:dyDescent="0.25">
      <c r="A2248" t="s">
        <v>602</v>
      </c>
      <c r="B2248" t="s">
        <v>50</v>
      </c>
      <c r="C2248">
        <v>7</v>
      </c>
      <c r="D2248">
        <v>2</v>
      </c>
      <c r="E2248" t="s">
        <v>10</v>
      </c>
      <c r="F2248" s="1">
        <v>50</v>
      </c>
      <c r="G2248" s="16">
        <v>42259</v>
      </c>
      <c r="H2248" t="s">
        <v>261</v>
      </c>
      <c r="I2248">
        <v>747</v>
      </c>
    </row>
    <row r="2249" spans="1:9" x14ac:dyDescent="0.25">
      <c r="A2249" t="s">
        <v>602</v>
      </c>
      <c r="B2249" t="s">
        <v>50</v>
      </c>
      <c r="C2249">
        <v>8</v>
      </c>
      <c r="D2249">
        <v>2</v>
      </c>
      <c r="E2249" t="s">
        <v>10</v>
      </c>
      <c r="F2249" s="1">
        <v>41.666666666666664</v>
      </c>
      <c r="G2249" s="16">
        <v>42259</v>
      </c>
      <c r="H2249" t="s">
        <v>197</v>
      </c>
      <c r="I2249">
        <v>520</v>
      </c>
    </row>
    <row r="2250" spans="1:9" x14ac:dyDescent="0.25">
      <c r="A2250" t="s">
        <v>602</v>
      </c>
      <c r="B2250" t="s">
        <v>50</v>
      </c>
      <c r="C2250">
        <v>8</v>
      </c>
      <c r="D2250">
        <v>2</v>
      </c>
      <c r="E2250" t="s">
        <v>10</v>
      </c>
      <c r="F2250" s="1">
        <v>41.666666666666664</v>
      </c>
      <c r="G2250" s="16">
        <v>42259</v>
      </c>
      <c r="H2250" t="s">
        <v>163</v>
      </c>
      <c r="I2250">
        <v>723</v>
      </c>
    </row>
    <row r="2251" spans="1:9" x14ac:dyDescent="0.25">
      <c r="A2251" t="s">
        <v>602</v>
      </c>
      <c r="B2251" t="s">
        <v>50</v>
      </c>
      <c r="C2251">
        <v>10</v>
      </c>
      <c r="D2251">
        <v>2</v>
      </c>
      <c r="E2251" t="s">
        <v>10</v>
      </c>
      <c r="F2251" s="1">
        <v>25</v>
      </c>
      <c r="G2251" s="16">
        <v>42259</v>
      </c>
      <c r="H2251" t="s">
        <v>604</v>
      </c>
      <c r="I2251">
        <v>782</v>
      </c>
    </row>
    <row r="2252" spans="1:9" x14ac:dyDescent="0.25">
      <c r="A2252" t="s">
        <v>602</v>
      </c>
      <c r="B2252" t="s">
        <v>50</v>
      </c>
      <c r="C2252">
        <v>11</v>
      </c>
      <c r="D2252">
        <v>2</v>
      </c>
      <c r="E2252" t="s">
        <v>10</v>
      </c>
      <c r="F2252" s="1">
        <v>16.666666666666657</v>
      </c>
      <c r="G2252" s="16">
        <v>42259</v>
      </c>
      <c r="H2252" t="s">
        <v>262</v>
      </c>
      <c r="I2252">
        <v>1411</v>
      </c>
    </row>
    <row r="2253" spans="1:9" x14ac:dyDescent="0.25">
      <c r="A2253" t="s">
        <v>602</v>
      </c>
      <c r="B2253" t="s">
        <v>50</v>
      </c>
      <c r="C2253">
        <v>12</v>
      </c>
      <c r="D2253">
        <v>2</v>
      </c>
      <c r="E2253" t="s">
        <v>10</v>
      </c>
      <c r="F2253" s="1">
        <v>8.3333333333333286</v>
      </c>
      <c r="G2253" s="16">
        <v>42259</v>
      </c>
      <c r="H2253" t="s">
        <v>581</v>
      </c>
      <c r="I2253">
        <v>628</v>
      </c>
    </row>
    <row r="2254" spans="1:9" x14ac:dyDescent="0.25">
      <c r="A2254" t="s">
        <v>602</v>
      </c>
      <c r="B2254" t="s">
        <v>52</v>
      </c>
      <c r="C2254">
        <v>1</v>
      </c>
      <c r="D2254">
        <v>3</v>
      </c>
      <c r="E2254" t="s">
        <v>9</v>
      </c>
      <c r="G2254" s="16">
        <v>42259</v>
      </c>
      <c r="H2254" t="s">
        <v>44</v>
      </c>
      <c r="I2254">
        <v>0</v>
      </c>
    </row>
    <row r="2255" spans="1:9" x14ac:dyDescent="0.25">
      <c r="A2255" t="s">
        <v>602</v>
      </c>
      <c r="B2255" t="s">
        <v>52</v>
      </c>
      <c r="C2255">
        <v>3</v>
      </c>
      <c r="D2255">
        <v>3</v>
      </c>
      <c r="E2255" t="s">
        <v>9</v>
      </c>
      <c r="F2255" s="1">
        <v>33.333333333333329</v>
      </c>
      <c r="G2255" s="16">
        <v>42259</v>
      </c>
      <c r="H2255" t="s">
        <v>54</v>
      </c>
      <c r="I2255">
        <v>4</v>
      </c>
    </row>
    <row r="2256" spans="1:9" x14ac:dyDescent="0.25">
      <c r="A2256" t="s">
        <v>602</v>
      </c>
      <c r="B2256" t="s">
        <v>55</v>
      </c>
      <c r="C2256">
        <v>1</v>
      </c>
      <c r="D2256">
        <v>6</v>
      </c>
      <c r="E2256" t="s">
        <v>56</v>
      </c>
      <c r="G2256" s="16">
        <v>42259</v>
      </c>
      <c r="H2256" t="s">
        <v>44</v>
      </c>
      <c r="I2256">
        <v>0</v>
      </c>
    </row>
    <row r="2257" spans="1:9" x14ac:dyDescent="0.25">
      <c r="A2257" t="s">
        <v>602</v>
      </c>
      <c r="B2257" t="s">
        <v>55</v>
      </c>
      <c r="C2257">
        <v>1</v>
      </c>
      <c r="D2257">
        <v>6</v>
      </c>
      <c r="E2257" t="s">
        <v>56</v>
      </c>
      <c r="F2257" s="1">
        <v>100.4</v>
      </c>
      <c r="G2257" s="16">
        <v>42259</v>
      </c>
      <c r="H2257" t="s">
        <v>315</v>
      </c>
      <c r="I2257">
        <v>1670</v>
      </c>
    </row>
    <row r="2258" spans="1:9" x14ac:dyDescent="0.25">
      <c r="A2258" t="s">
        <v>602</v>
      </c>
      <c r="B2258" t="s">
        <v>55</v>
      </c>
      <c r="C2258">
        <v>2</v>
      </c>
      <c r="D2258">
        <v>6</v>
      </c>
      <c r="E2258" t="s">
        <v>56</v>
      </c>
      <c r="F2258" s="1">
        <v>75</v>
      </c>
      <c r="G2258" s="16">
        <v>42259</v>
      </c>
      <c r="H2258" t="s">
        <v>166</v>
      </c>
      <c r="I2258">
        <v>1867</v>
      </c>
    </row>
    <row r="2259" spans="1:9" x14ac:dyDescent="0.25">
      <c r="A2259" t="s">
        <v>602</v>
      </c>
      <c r="B2259" t="s">
        <v>55</v>
      </c>
      <c r="C2259">
        <v>3</v>
      </c>
      <c r="D2259">
        <v>6</v>
      </c>
      <c r="E2259" t="s">
        <v>56</v>
      </c>
      <c r="F2259" s="1">
        <v>50</v>
      </c>
      <c r="G2259" s="16">
        <v>42259</v>
      </c>
      <c r="H2259" t="s">
        <v>343</v>
      </c>
      <c r="I2259">
        <v>1198</v>
      </c>
    </row>
    <row r="2260" spans="1:9" x14ac:dyDescent="0.25">
      <c r="A2260" t="s">
        <v>602</v>
      </c>
      <c r="B2260" t="s">
        <v>57</v>
      </c>
      <c r="C2260">
        <v>1</v>
      </c>
      <c r="D2260">
        <v>10</v>
      </c>
      <c r="E2260" t="s">
        <v>58</v>
      </c>
      <c r="G2260" s="16">
        <v>42259</v>
      </c>
      <c r="H2260" t="s">
        <v>44</v>
      </c>
      <c r="I2260">
        <v>0</v>
      </c>
    </row>
    <row r="2261" spans="1:9" x14ac:dyDescent="0.25">
      <c r="A2261" t="s">
        <v>602</v>
      </c>
      <c r="B2261" t="s">
        <v>57</v>
      </c>
      <c r="C2261">
        <v>2</v>
      </c>
      <c r="D2261">
        <v>10</v>
      </c>
      <c r="E2261" t="s">
        <v>58</v>
      </c>
      <c r="F2261" s="1">
        <v>96.296296296296291</v>
      </c>
      <c r="G2261" s="16">
        <v>42259</v>
      </c>
      <c r="H2261" t="s">
        <v>168</v>
      </c>
      <c r="I2261">
        <v>1815</v>
      </c>
    </row>
    <row r="2262" spans="1:9" x14ac:dyDescent="0.25">
      <c r="A2262" t="s">
        <v>602</v>
      </c>
      <c r="B2262" t="s">
        <v>57</v>
      </c>
      <c r="C2262">
        <v>4</v>
      </c>
      <c r="D2262">
        <v>10</v>
      </c>
      <c r="E2262" t="s">
        <v>58</v>
      </c>
      <c r="F2262" s="1">
        <v>88.888888888888886</v>
      </c>
      <c r="G2262" s="16">
        <v>42259</v>
      </c>
      <c r="H2262" t="s">
        <v>265</v>
      </c>
      <c r="I2262">
        <v>1416</v>
      </c>
    </row>
    <row r="2263" spans="1:9" x14ac:dyDescent="0.25">
      <c r="A2263" t="s">
        <v>602</v>
      </c>
      <c r="B2263" t="s">
        <v>57</v>
      </c>
      <c r="C2263">
        <v>4</v>
      </c>
      <c r="D2263">
        <v>10</v>
      </c>
      <c r="E2263" t="s">
        <v>58</v>
      </c>
      <c r="F2263" s="1">
        <v>88.888888888888886</v>
      </c>
      <c r="G2263" s="16">
        <v>42259</v>
      </c>
      <c r="H2263" t="s">
        <v>202</v>
      </c>
      <c r="I2263">
        <v>1984</v>
      </c>
    </row>
    <row r="2264" spans="1:9" x14ac:dyDescent="0.25">
      <c r="A2264" t="s">
        <v>602</v>
      </c>
      <c r="B2264" t="s">
        <v>57</v>
      </c>
      <c r="C2264">
        <v>7</v>
      </c>
      <c r="D2264">
        <v>10</v>
      </c>
      <c r="E2264" t="s">
        <v>58</v>
      </c>
      <c r="F2264" s="1">
        <v>77.777777777777771</v>
      </c>
      <c r="G2264" s="16">
        <v>42259</v>
      </c>
      <c r="H2264" t="s">
        <v>169</v>
      </c>
      <c r="I2264">
        <v>2055</v>
      </c>
    </row>
    <row r="2265" spans="1:9" x14ac:dyDescent="0.25">
      <c r="A2265" t="s">
        <v>602</v>
      </c>
      <c r="B2265" t="s">
        <v>57</v>
      </c>
      <c r="C2265">
        <v>8</v>
      </c>
      <c r="D2265">
        <v>10</v>
      </c>
      <c r="E2265" t="s">
        <v>58</v>
      </c>
      <c r="F2265" s="1">
        <v>74.074074074074076</v>
      </c>
      <c r="G2265" s="16">
        <v>42259</v>
      </c>
      <c r="H2265" t="s">
        <v>123</v>
      </c>
      <c r="I2265">
        <v>1885</v>
      </c>
    </row>
    <row r="2266" spans="1:9" x14ac:dyDescent="0.25">
      <c r="A2266" t="s">
        <v>602</v>
      </c>
      <c r="B2266" t="s">
        <v>57</v>
      </c>
      <c r="C2266">
        <v>8</v>
      </c>
      <c r="D2266">
        <v>10</v>
      </c>
      <c r="E2266" t="s">
        <v>58</v>
      </c>
      <c r="F2266" s="1">
        <v>74.074074074074076</v>
      </c>
      <c r="G2266" s="16">
        <v>42259</v>
      </c>
      <c r="H2266" t="s">
        <v>205</v>
      </c>
      <c r="I2266">
        <v>1919</v>
      </c>
    </row>
    <row r="2267" spans="1:9" x14ac:dyDescent="0.25">
      <c r="A2267" t="s">
        <v>602</v>
      </c>
      <c r="B2267" t="s">
        <v>57</v>
      </c>
      <c r="C2267">
        <v>10</v>
      </c>
      <c r="D2267">
        <v>10</v>
      </c>
      <c r="E2267" t="s">
        <v>58</v>
      </c>
      <c r="F2267" s="1">
        <v>66.666666666666657</v>
      </c>
      <c r="G2267" s="16">
        <v>42259</v>
      </c>
      <c r="H2267" t="s">
        <v>207</v>
      </c>
      <c r="I2267">
        <v>1114</v>
      </c>
    </row>
    <row r="2268" spans="1:9" x14ac:dyDescent="0.25">
      <c r="A2268" t="s">
        <v>602</v>
      </c>
      <c r="B2268" t="s">
        <v>57</v>
      </c>
      <c r="C2268">
        <v>11</v>
      </c>
      <c r="D2268">
        <v>10</v>
      </c>
      <c r="E2268" t="s">
        <v>58</v>
      </c>
      <c r="F2268" s="1">
        <v>62.962962962962962</v>
      </c>
      <c r="G2268" s="16">
        <v>42259</v>
      </c>
      <c r="H2268" t="s">
        <v>200</v>
      </c>
      <c r="I2268">
        <v>1756</v>
      </c>
    </row>
    <row r="2269" spans="1:9" x14ac:dyDescent="0.25">
      <c r="A2269" t="s">
        <v>602</v>
      </c>
      <c r="B2269" t="s">
        <v>57</v>
      </c>
      <c r="C2269">
        <v>12</v>
      </c>
      <c r="D2269">
        <v>10</v>
      </c>
      <c r="E2269" t="s">
        <v>58</v>
      </c>
      <c r="F2269" s="1">
        <v>59.25925925925926</v>
      </c>
      <c r="G2269" s="16">
        <v>42259</v>
      </c>
      <c r="H2269" t="s">
        <v>386</v>
      </c>
      <c r="I2269">
        <v>1645</v>
      </c>
    </row>
    <row r="2270" spans="1:9" x14ac:dyDescent="0.25">
      <c r="A2270" t="s">
        <v>602</v>
      </c>
      <c r="B2270" t="s">
        <v>57</v>
      </c>
      <c r="C2270">
        <v>15</v>
      </c>
      <c r="D2270">
        <v>10</v>
      </c>
      <c r="E2270" t="s">
        <v>58</v>
      </c>
      <c r="F2270" s="1">
        <v>48.148148148148145</v>
      </c>
      <c r="G2270" s="16">
        <v>42259</v>
      </c>
      <c r="H2270" t="s">
        <v>196</v>
      </c>
      <c r="I2270">
        <v>1678</v>
      </c>
    </row>
    <row r="2271" spans="1:9" x14ac:dyDescent="0.25">
      <c r="A2271" t="s">
        <v>602</v>
      </c>
      <c r="B2271" t="s">
        <v>57</v>
      </c>
      <c r="C2271">
        <v>17</v>
      </c>
      <c r="D2271">
        <v>10</v>
      </c>
      <c r="E2271" t="s">
        <v>58</v>
      </c>
      <c r="F2271" s="1">
        <v>40.74074074074074</v>
      </c>
      <c r="G2271" s="16">
        <v>42259</v>
      </c>
      <c r="H2271" t="s">
        <v>170</v>
      </c>
      <c r="I2271">
        <v>1624</v>
      </c>
    </row>
    <row r="2272" spans="1:9" x14ac:dyDescent="0.25">
      <c r="A2272" t="s">
        <v>602</v>
      </c>
      <c r="B2272" t="s">
        <v>57</v>
      </c>
      <c r="C2272">
        <v>19</v>
      </c>
      <c r="D2272">
        <v>10</v>
      </c>
      <c r="E2272" t="s">
        <v>58</v>
      </c>
      <c r="F2272" s="1">
        <v>33.333333333333329</v>
      </c>
      <c r="G2272" s="16">
        <v>42259</v>
      </c>
      <c r="H2272" t="s">
        <v>443</v>
      </c>
      <c r="I2272">
        <v>2067</v>
      </c>
    </row>
    <row r="2273" spans="1:9" x14ac:dyDescent="0.25">
      <c r="A2273" t="s">
        <v>602</v>
      </c>
      <c r="B2273" t="s">
        <v>57</v>
      </c>
      <c r="C2273">
        <v>26</v>
      </c>
      <c r="D2273">
        <v>10</v>
      </c>
      <c r="E2273" t="s">
        <v>58</v>
      </c>
      <c r="F2273" s="1">
        <v>7.4074074074074048</v>
      </c>
      <c r="G2273" s="16">
        <v>42259</v>
      </c>
      <c r="H2273" t="s">
        <v>605</v>
      </c>
      <c r="I2273">
        <v>1481</v>
      </c>
    </row>
    <row r="2274" spans="1:9" x14ac:dyDescent="0.25">
      <c r="A2274" t="s">
        <v>602</v>
      </c>
      <c r="B2274" t="s">
        <v>60</v>
      </c>
      <c r="C2274">
        <v>1</v>
      </c>
      <c r="D2274">
        <v>11</v>
      </c>
      <c r="E2274" t="s">
        <v>61</v>
      </c>
      <c r="G2274" s="16">
        <v>42259</v>
      </c>
      <c r="H2274" t="s">
        <v>44</v>
      </c>
      <c r="I2274">
        <v>0</v>
      </c>
    </row>
    <row r="2275" spans="1:9" x14ac:dyDescent="0.25">
      <c r="A2275" t="s">
        <v>602</v>
      </c>
      <c r="B2275" t="s">
        <v>60</v>
      </c>
      <c r="C2275">
        <v>1</v>
      </c>
      <c r="D2275">
        <v>11</v>
      </c>
      <c r="E2275" t="s">
        <v>61</v>
      </c>
      <c r="F2275" s="1">
        <v>101.3</v>
      </c>
      <c r="G2275" s="16">
        <v>42259</v>
      </c>
      <c r="H2275" t="s">
        <v>216</v>
      </c>
      <c r="I2275">
        <v>2031</v>
      </c>
    </row>
    <row r="2276" spans="1:9" x14ac:dyDescent="0.25">
      <c r="A2276" t="s">
        <v>602</v>
      </c>
      <c r="B2276" t="s">
        <v>60</v>
      </c>
      <c r="C2276">
        <v>3</v>
      </c>
      <c r="D2276">
        <v>11</v>
      </c>
      <c r="E2276" t="s">
        <v>61</v>
      </c>
      <c r="F2276" s="1">
        <v>84.615384615384613</v>
      </c>
      <c r="G2276" s="16">
        <v>42259</v>
      </c>
      <c r="H2276" t="s">
        <v>208</v>
      </c>
      <c r="I2276">
        <v>1764</v>
      </c>
    </row>
    <row r="2277" spans="1:9" x14ac:dyDescent="0.25">
      <c r="A2277" t="s">
        <v>602</v>
      </c>
      <c r="B2277" t="s">
        <v>60</v>
      </c>
      <c r="C2277">
        <v>4</v>
      </c>
      <c r="D2277">
        <v>11</v>
      </c>
      <c r="E2277" t="s">
        <v>61</v>
      </c>
      <c r="F2277" s="1">
        <v>76.92307692307692</v>
      </c>
      <c r="G2277" s="16">
        <v>42259</v>
      </c>
      <c r="H2277" t="s">
        <v>312</v>
      </c>
      <c r="I2277">
        <v>1995</v>
      </c>
    </row>
    <row r="2278" spans="1:9" x14ac:dyDescent="0.25">
      <c r="A2278" t="s">
        <v>602</v>
      </c>
      <c r="B2278" t="s">
        <v>60</v>
      </c>
      <c r="C2278">
        <v>8</v>
      </c>
      <c r="D2278">
        <v>11</v>
      </c>
      <c r="E2278" t="s">
        <v>61</v>
      </c>
      <c r="F2278" s="1">
        <v>46.153846153846153</v>
      </c>
      <c r="G2278" s="16">
        <v>42259</v>
      </c>
      <c r="H2278" t="s">
        <v>132</v>
      </c>
      <c r="I2278">
        <v>1061</v>
      </c>
    </row>
    <row r="2279" spans="1:9" x14ac:dyDescent="0.25">
      <c r="A2279" t="s">
        <v>602</v>
      </c>
      <c r="B2279" t="s">
        <v>60</v>
      </c>
      <c r="C2279">
        <v>8</v>
      </c>
      <c r="D2279">
        <v>11</v>
      </c>
      <c r="E2279" t="s">
        <v>61</v>
      </c>
      <c r="F2279" s="1">
        <v>46.153846153846153</v>
      </c>
      <c r="G2279" s="16">
        <v>42259</v>
      </c>
      <c r="H2279" t="s">
        <v>606</v>
      </c>
      <c r="I2279">
        <v>1344</v>
      </c>
    </row>
    <row r="2280" spans="1:9" x14ac:dyDescent="0.25">
      <c r="A2280" t="s">
        <v>602</v>
      </c>
      <c r="B2280" t="s">
        <v>60</v>
      </c>
      <c r="C2280">
        <v>11</v>
      </c>
      <c r="D2280">
        <v>11</v>
      </c>
      <c r="E2280" t="s">
        <v>61</v>
      </c>
      <c r="F2280" s="1">
        <v>23.07692307692308</v>
      </c>
      <c r="G2280" s="16">
        <v>42259</v>
      </c>
      <c r="H2280" t="s">
        <v>213</v>
      </c>
      <c r="I2280">
        <v>1962</v>
      </c>
    </row>
    <row r="2281" spans="1:9" x14ac:dyDescent="0.25">
      <c r="A2281" t="s">
        <v>602</v>
      </c>
      <c r="B2281" t="s">
        <v>64</v>
      </c>
      <c r="C2281">
        <v>1</v>
      </c>
      <c r="D2281">
        <v>12</v>
      </c>
      <c r="E2281" t="s">
        <v>65</v>
      </c>
      <c r="G2281" s="16">
        <v>42259</v>
      </c>
      <c r="H2281" t="s">
        <v>44</v>
      </c>
      <c r="I2281">
        <v>0</v>
      </c>
    </row>
    <row r="2282" spans="1:9" x14ac:dyDescent="0.25">
      <c r="A2282" t="s">
        <v>602</v>
      </c>
      <c r="B2282" t="s">
        <v>66</v>
      </c>
      <c r="C2282">
        <v>1</v>
      </c>
      <c r="D2282">
        <v>13</v>
      </c>
      <c r="E2282" t="s">
        <v>67</v>
      </c>
      <c r="G2282" s="16">
        <v>42259</v>
      </c>
      <c r="H2282" t="s">
        <v>44</v>
      </c>
      <c r="I2282">
        <v>0</v>
      </c>
    </row>
    <row r="2283" spans="1:9" x14ac:dyDescent="0.25">
      <c r="A2283" t="s">
        <v>602</v>
      </c>
      <c r="B2283" t="s">
        <v>66</v>
      </c>
      <c r="C2283">
        <v>1</v>
      </c>
      <c r="D2283">
        <v>13</v>
      </c>
      <c r="E2283" t="s">
        <v>67</v>
      </c>
      <c r="F2283" s="1">
        <v>100.9</v>
      </c>
      <c r="G2283" s="16">
        <v>42259</v>
      </c>
      <c r="H2283" t="s">
        <v>283</v>
      </c>
      <c r="I2283">
        <v>429</v>
      </c>
    </row>
    <row r="2284" spans="1:9" x14ac:dyDescent="0.25">
      <c r="A2284" t="s">
        <v>602</v>
      </c>
      <c r="B2284" t="s">
        <v>66</v>
      </c>
      <c r="C2284">
        <v>2</v>
      </c>
      <c r="D2284">
        <v>13</v>
      </c>
      <c r="E2284" t="s">
        <v>67</v>
      </c>
      <c r="F2284" s="1">
        <v>88.888888888888886</v>
      </c>
      <c r="G2284" s="16">
        <v>42259</v>
      </c>
      <c r="H2284" t="s">
        <v>224</v>
      </c>
      <c r="I2284">
        <v>1322</v>
      </c>
    </row>
    <row r="2285" spans="1:9" x14ac:dyDescent="0.25">
      <c r="A2285" t="s">
        <v>602</v>
      </c>
      <c r="B2285" t="s">
        <v>66</v>
      </c>
      <c r="C2285">
        <v>3</v>
      </c>
      <c r="D2285">
        <v>13</v>
      </c>
      <c r="E2285" t="s">
        <v>67</v>
      </c>
      <c r="F2285" s="1">
        <v>77.777777777777771</v>
      </c>
      <c r="G2285" s="16">
        <v>42259</v>
      </c>
      <c r="H2285" t="s">
        <v>607</v>
      </c>
      <c r="I2285">
        <v>756</v>
      </c>
    </row>
    <row r="2286" spans="1:9" x14ac:dyDescent="0.25">
      <c r="A2286" t="s">
        <v>602</v>
      </c>
      <c r="B2286" t="s">
        <v>66</v>
      </c>
      <c r="C2286">
        <v>4</v>
      </c>
      <c r="D2286">
        <v>13</v>
      </c>
      <c r="E2286" t="s">
        <v>67</v>
      </c>
      <c r="F2286" s="1">
        <v>66.666666666666671</v>
      </c>
      <c r="G2286" s="16">
        <v>42259</v>
      </c>
      <c r="H2286" t="s">
        <v>608</v>
      </c>
      <c r="I2286">
        <v>755</v>
      </c>
    </row>
    <row r="2287" spans="1:9" x14ac:dyDescent="0.25">
      <c r="A2287" t="s">
        <v>602</v>
      </c>
      <c r="B2287" t="s">
        <v>66</v>
      </c>
      <c r="C2287">
        <v>5</v>
      </c>
      <c r="D2287">
        <v>13</v>
      </c>
      <c r="E2287" t="s">
        <v>67</v>
      </c>
      <c r="F2287" s="1">
        <v>55.555555555555557</v>
      </c>
      <c r="G2287" s="16">
        <v>42259</v>
      </c>
      <c r="H2287" t="s">
        <v>198</v>
      </c>
      <c r="I2287">
        <v>979</v>
      </c>
    </row>
    <row r="2288" spans="1:9" x14ac:dyDescent="0.25">
      <c r="A2288" t="s">
        <v>602</v>
      </c>
      <c r="B2288" t="s">
        <v>66</v>
      </c>
      <c r="C2288">
        <v>6</v>
      </c>
      <c r="D2288">
        <v>13</v>
      </c>
      <c r="E2288" t="s">
        <v>67</v>
      </c>
      <c r="F2288" s="1">
        <v>44.444444444444443</v>
      </c>
      <c r="G2288" s="16">
        <v>42259</v>
      </c>
      <c r="H2288" t="s">
        <v>500</v>
      </c>
      <c r="I2288">
        <v>1164</v>
      </c>
    </row>
    <row r="2289" spans="1:11" x14ac:dyDescent="0.25">
      <c r="A2289" t="s">
        <v>602</v>
      </c>
      <c r="B2289" t="s">
        <v>66</v>
      </c>
      <c r="C2289">
        <v>7</v>
      </c>
      <c r="D2289">
        <v>13</v>
      </c>
      <c r="E2289" t="s">
        <v>67</v>
      </c>
      <c r="F2289" s="1">
        <v>33.333333333333343</v>
      </c>
      <c r="G2289" s="16">
        <v>42259</v>
      </c>
      <c r="H2289" t="s">
        <v>527</v>
      </c>
      <c r="I2289">
        <v>908</v>
      </c>
    </row>
    <row r="2290" spans="1:11" x14ac:dyDescent="0.25">
      <c r="A2290" t="s">
        <v>602</v>
      </c>
      <c r="B2290" t="s">
        <v>66</v>
      </c>
      <c r="C2290">
        <v>9</v>
      </c>
      <c r="D2290">
        <v>13</v>
      </c>
      <c r="E2290" t="s">
        <v>67</v>
      </c>
      <c r="F2290" s="1">
        <v>11.111111111111114</v>
      </c>
      <c r="G2290" s="16">
        <v>42259</v>
      </c>
      <c r="H2290" t="s">
        <v>225</v>
      </c>
      <c r="I2290">
        <v>670</v>
      </c>
    </row>
    <row r="2291" spans="1:11" x14ac:dyDescent="0.25">
      <c r="A2291" t="s">
        <v>602</v>
      </c>
      <c r="B2291" t="s">
        <v>70</v>
      </c>
      <c r="C2291">
        <v>1</v>
      </c>
      <c r="D2291">
        <v>14</v>
      </c>
      <c r="E2291" t="s">
        <v>71</v>
      </c>
      <c r="G2291" s="16">
        <v>42259</v>
      </c>
      <c r="H2291" t="s">
        <v>44</v>
      </c>
      <c r="I2291">
        <v>0</v>
      </c>
    </row>
    <row r="2292" spans="1:11" x14ac:dyDescent="0.25">
      <c r="A2292" t="s">
        <v>602</v>
      </c>
      <c r="B2292" t="s">
        <v>70</v>
      </c>
      <c r="C2292">
        <v>1</v>
      </c>
      <c r="D2292">
        <v>14</v>
      </c>
      <c r="E2292" t="s">
        <v>71</v>
      </c>
      <c r="F2292" s="1">
        <v>100.9</v>
      </c>
      <c r="G2292" s="16">
        <v>42259</v>
      </c>
      <c r="H2292" t="s">
        <v>226</v>
      </c>
      <c r="I2292">
        <v>1780</v>
      </c>
    </row>
    <row r="2293" spans="1:11" x14ac:dyDescent="0.25">
      <c r="A2293" t="s">
        <v>602</v>
      </c>
      <c r="B2293" t="s">
        <v>70</v>
      </c>
      <c r="C2293">
        <v>2</v>
      </c>
      <c r="D2293">
        <v>14</v>
      </c>
      <c r="E2293" t="s">
        <v>71</v>
      </c>
      <c r="F2293" s="1">
        <v>88.888888888888886</v>
      </c>
      <c r="G2293" s="16">
        <v>42259</v>
      </c>
      <c r="H2293" t="s">
        <v>228</v>
      </c>
      <c r="I2293">
        <v>1328</v>
      </c>
    </row>
    <row r="2294" spans="1:11" x14ac:dyDescent="0.25">
      <c r="A2294" t="s">
        <v>602</v>
      </c>
      <c r="B2294" t="s">
        <v>70</v>
      </c>
      <c r="C2294">
        <v>3</v>
      </c>
      <c r="D2294">
        <v>14</v>
      </c>
      <c r="E2294" t="s">
        <v>71</v>
      </c>
      <c r="F2294" s="1">
        <v>77.777777777777771</v>
      </c>
      <c r="G2294" s="16">
        <v>42259</v>
      </c>
      <c r="H2294" t="s">
        <v>188</v>
      </c>
      <c r="I2294">
        <v>1515</v>
      </c>
    </row>
    <row r="2295" spans="1:11" x14ac:dyDescent="0.25">
      <c r="A2295" t="s">
        <v>602</v>
      </c>
      <c r="B2295" t="s">
        <v>70</v>
      </c>
      <c r="C2295">
        <v>4</v>
      </c>
      <c r="D2295">
        <v>14</v>
      </c>
      <c r="E2295" t="s">
        <v>71</v>
      </c>
      <c r="F2295" s="1">
        <v>66.666666666666671</v>
      </c>
      <c r="G2295" s="16">
        <v>42259</v>
      </c>
      <c r="H2295" t="s">
        <v>227</v>
      </c>
      <c r="I2295">
        <v>1816</v>
      </c>
    </row>
    <row r="2296" spans="1:11" x14ac:dyDescent="0.25">
      <c r="A2296" t="s">
        <v>602</v>
      </c>
      <c r="B2296" t="s">
        <v>70</v>
      </c>
      <c r="C2296">
        <v>8</v>
      </c>
      <c r="D2296">
        <v>14</v>
      </c>
      <c r="E2296" t="s">
        <v>71</v>
      </c>
      <c r="F2296" s="1">
        <v>22.222222222222229</v>
      </c>
      <c r="G2296" s="16">
        <v>42259</v>
      </c>
      <c r="H2296" t="s">
        <v>415</v>
      </c>
      <c r="I2296">
        <v>1475</v>
      </c>
    </row>
    <row r="2297" spans="1:11" x14ac:dyDescent="0.25">
      <c r="A2297" t="s">
        <v>602</v>
      </c>
      <c r="B2297" t="s">
        <v>72</v>
      </c>
      <c r="C2297">
        <v>1</v>
      </c>
      <c r="D2297">
        <v>17</v>
      </c>
      <c r="E2297" t="s">
        <v>73</v>
      </c>
      <c r="G2297" s="16">
        <v>42259</v>
      </c>
      <c r="H2297" t="s">
        <v>44</v>
      </c>
      <c r="I2297">
        <v>0</v>
      </c>
    </row>
    <row r="2298" spans="1:11" x14ac:dyDescent="0.25">
      <c r="A2298" t="s">
        <v>602</v>
      </c>
      <c r="B2298" t="s">
        <v>72</v>
      </c>
      <c r="C2298">
        <v>1</v>
      </c>
      <c r="D2298">
        <v>17</v>
      </c>
      <c r="E2298" t="s">
        <v>73</v>
      </c>
      <c r="F2298" s="1">
        <v>100.1</v>
      </c>
      <c r="G2298" s="16">
        <v>42259</v>
      </c>
      <c r="H2298" t="s">
        <v>229</v>
      </c>
      <c r="I2298">
        <v>1870</v>
      </c>
    </row>
    <row r="2299" spans="1:11" x14ac:dyDescent="0.25">
      <c r="A2299" t="s">
        <v>602</v>
      </c>
      <c r="B2299" t="s">
        <v>74</v>
      </c>
      <c r="C2299">
        <v>1</v>
      </c>
      <c r="D2299">
        <v>18</v>
      </c>
      <c r="E2299" t="s">
        <v>75</v>
      </c>
      <c r="G2299" s="16">
        <v>42259</v>
      </c>
      <c r="H2299" t="s">
        <v>44</v>
      </c>
      <c r="I2299">
        <v>0</v>
      </c>
    </row>
    <row r="2300" spans="1:11" x14ac:dyDescent="0.25">
      <c r="A2300" t="s">
        <v>602</v>
      </c>
      <c r="B2300" t="s">
        <v>74</v>
      </c>
      <c r="C2300">
        <v>1</v>
      </c>
      <c r="D2300">
        <v>18</v>
      </c>
      <c r="E2300" t="s">
        <v>75</v>
      </c>
      <c r="F2300" s="1">
        <v>100.1</v>
      </c>
      <c r="G2300" s="16">
        <v>42259</v>
      </c>
      <c r="H2300" t="s">
        <v>232</v>
      </c>
      <c r="I2300">
        <v>1903</v>
      </c>
    </row>
    <row r="2301" spans="1:11" x14ac:dyDescent="0.25">
      <c r="A2301" t="s">
        <v>602</v>
      </c>
      <c r="B2301" t="s">
        <v>76</v>
      </c>
      <c r="C2301">
        <v>1</v>
      </c>
      <c r="D2301">
        <v>22</v>
      </c>
      <c r="E2301" t="s">
        <v>77</v>
      </c>
      <c r="G2301" s="16">
        <v>42259</v>
      </c>
      <c r="H2301" t="s">
        <v>44</v>
      </c>
      <c r="I2301">
        <v>0</v>
      </c>
      <c r="K2301" t="s">
        <v>617</v>
      </c>
    </row>
    <row r="2302" spans="1:11" x14ac:dyDescent="0.25">
      <c r="A2302" t="s">
        <v>609</v>
      </c>
      <c r="B2302" t="s">
        <v>43</v>
      </c>
      <c r="C2302">
        <v>1</v>
      </c>
      <c r="D2302">
        <v>1</v>
      </c>
      <c r="E2302" t="s">
        <v>11</v>
      </c>
      <c r="G2302" s="16">
        <v>42259</v>
      </c>
      <c r="H2302" t="s">
        <v>44</v>
      </c>
      <c r="I2302">
        <v>0</v>
      </c>
    </row>
    <row r="2303" spans="1:11" x14ac:dyDescent="0.25">
      <c r="A2303" t="s">
        <v>609</v>
      </c>
      <c r="B2303" t="s">
        <v>43</v>
      </c>
      <c r="C2303">
        <v>2</v>
      </c>
      <c r="D2303">
        <v>1</v>
      </c>
      <c r="E2303" t="s">
        <v>11</v>
      </c>
      <c r="F2303" s="1">
        <v>87.5</v>
      </c>
      <c r="G2303" s="16">
        <v>42259</v>
      </c>
      <c r="H2303" t="s">
        <v>393</v>
      </c>
      <c r="I2303">
        <v>1329</v>
      </c>
    </row>
    <row r="2304" spans="1:11" x14ac:dyDescent="0.25">
      <c r="A2304" t="s">
        <v>609</v>
      </c>
      <c r="B2304" t="s">
        <v>43</v>
      </c>
      <c r="C2304">
        <v>2</v>
      </c>
      <c r="D2304">
        <v>1</v>
      </c>
      <c r="E2304" t="s">
        <v>11</v>
      </c>
      <c r="F2304" s="1">
        <v>87.5</v>
      </c>
      <c r="G2304" s="16">
        <v>42259</v>
      </c>
      <c r="H2304" t="s">
        <v>366</v>
      </c>
      <c r="I2304">
        <v>2107</v>
      </c>
    </row>
    <row r="2305" spans="1:9" x14ac:dyDescent="0.25">
      <c r="A2305" t="s">
        <v>609</v>
      </c>
      <c r="B2305" t="s">
        <v>43</v>
      </c>
      <c r="C2305">
        <v>4</v>
      </c>
      <c r="D2305">
        <v>1</v>
      </c>
      <c r="E2305" t="s">
        <v>11</v>
      </c>
      <c r="F2305" s="1">
        <v>62.5</v>
      </c>
      <c r="G2305" s="16">
        <v>42259</v>
      </c>
      <c r="H2305" t="s">
        <v>153</v>
      </c>
      <c r="I2305">
        <v>2047</v>
      </c>
    </row>
    <row r="2306" spans="1:9" x14ac:dyDescent="0.25">
      <c r="A2306" t="s">
        <v>609</v>
      </c>
      <c r="B2306" t="s">
        <v>43</v>
      </c>
      <c r="C2306">
        <v>4</v>
      </c>
      <c r="D2306">
        <v>1</v>
      </c>
      <c r="E2306" t="s">
        <v>11</v>
      </c>
      <c r="F2306" s="1">
        <v>62.5</v>
      </c>
      <c r="G2306" s="16">
        <v>42259</v>
      </c>
      <c r="H2306" t="s">
        <v>610</v>
      </c>
      <c r="I2306">
        <v>2113</v>
      </c>
    </row>
    <row r="2307" spans="1:9" x14ac:dyDescent="0.25">
      <c r="A2307" t="s">
        <v>609</v>
      </c>
      <c r="B2307" t="s">
        <v>43</v>
      </c>
      <c r="C2307">
        <v>8</v>
      </c>
      <c r="D2307">
        <v>1</v>
      </c>
      <c r="E2307" t="s">
        <v>11</v>
      </c>
      <c r="F2307" s="1">
        <v>12.5</v>
      </c>
      <c r="G2307" s="16">
        <v>42259</v>
      </c>
      <c r="H2307" t="s">
        <v>367</v>
      </c>
      <c r="I2307">
        <v>901</v>
      </c>
    </row>
    <row r="2308" spans="1:9" x14ac:dyDescent="0.25">
      <c r="A2308" t="s">
        <v>609</v>
      </c>
      <c r="B2308" t="s">
        <v>50</v>
      </c>
      <c r="C2308">
        <v>1</v>
      </c>
      <c r="D2308">
        <v>2</v>
      </c>
      <c r="E2308" t="s">
        <v>10</v>
      </c>
      <c r="G2308" s="16">
        <v>42259</v>
      </c>
      <c r="H2308" t="s">
        <v>44</v>
      </c>
      <c r="I2308">
        <v>0</v>
      </c>
    </row>
    <row r="2309" spans="1:9" x14ac:dyDescent="0.25">
      <c r="A2309" t="s">
        <v>609</v>
      </c>
      <c r="B2309" t="s">
        <v>50</v>
      </c>
      <c r="C2309">
        <v>1</v>
      </c>
      <c r="D2309">
        <v>2</v>
      </c>
      <c r="E2309" t="s">
        <v>10</v>
      </c>
      <c r="F2309" s="1">
        <v>100.2</v>
      </c>
      <c r="G2309" s="16">
        <v>42259</v>
      </c>
      <c r="H2309" t="s">
        <v>434</v>
      </c>
      <c r="I2309">
        <v>810</v>
      </c>
    </row>
    <row r="2310" spans="1:9" x14ac:dyDescent="0.25">
      <c r="A2310" t="s">
        <v>609</v>
      </c>
      <c r="B2310" t="s">
        <v>50</v>
      </c>
      <c r="C2310">
        <v>2</v>
      </c>
      <c r="D2310">
        <v>2</v>
      </c>
      <c r="E2310" t="s">
        <v>10</v>
      </c>
      <c r="F2310" s="1">
        <v>50</v>
      </c>
      <c r="G2310" s="16">
        <v>42259</v>
      </c>
      <c r="H2310" t="s">
        <v>371</v>
      </c>
      <c r="I2310">
        <v>995</v>
      </c>
    </row>
    <row r="2311" spans="1:9" x14ac:dyDescent="0.25">
      <c r="A2311" t="s">
        <v>609</v>
      </c>
      <c r="B2311" t="s">
        <v>52</v>
      </c>
      <c r="C2311">
        <v>1</v>
      </c>
      <c r="D2311">
        <v>3</v>
      </c>
      <c r="E2311" t="s">
        <v>9</v>
      </c>
      <c r="G2311" s="16">
        <v>42259</v>
      </c>
      <c r="H2311" t="s">
        <v>44</v>
      </c>
      <c r="I2311">
        <v>0</v>
      </c>
    </row>
    <row r="2312" spans="1:9" x14ac:dyDescent="0.25">
      <c r="A2312" t="s">
        <v>609</v>
      </c>
      <c r="B2312" t="s">
        <v>52</v>
      </c>
      <c r="C2312">
        <v>1</v>
      </c>
      <c r="D2312">
        <v>3</v>
      </c>
      <c r="E2312" t="s">
        <v>9</v>
      </c>
      <c r="F2312" s="1">
        <v>100.3</v>
      </c>
      <c r="G2312" s="16">
        <v>42259</v>
      </c>
      <c r="H2312" t="s">
        <v>548</v>
      </c>
      <c r="I2312">
        <v>1107</v>
      </c>
    </row>
    <row r="2313" spans="1:9" x14ac:dyDescent="0.25">
      <c r="A2313" t="s">
        <v>609</v>
      </c>
      <c r="B2313" t="s">
        <v>52</v>
      </c>
      <c r="C2313">
        <v>2</v>
      </c>
      <c r="D2313">
        <v>3</v>
      </c>
      <c r="E2313" t="s">
        <v>9</v>
      </c>
      <c r="F2313" s="1">
        <v>66.666666666666657</v>
      </c>
      <c r="G2313" s="16">
        <v>42259</v>
      </c>
      <c r="H2313" t="s">
        <v>373</v>
      </c>
      <c r="I2313">
        <v>2081</v>
      </c>
    </row>
    <row r="2314" spans="1:9" x14ac:dyDescent="0.25">
      <c r="A2314" t="s">
        <v>609</v>
      </c>
      <c r="B2314" t="s">
        <v>55</v>
      </c>
      <c r="C2314">
        <v>1</v>
      </c>
      <c r="D2314">
        <v>6</v>
      </c>
      <c r="E2314" t="s">
        <v>56</v>
      </c>
      <c r="G2314" s="16">
        <v>42259</v>
      </c>
      <c r="H2314" t="s">
        <v>44</v>
      </c>
      <c r="I2314">
        <v>0</v>
      </c>
    </row>
    <row r="2315" spans="1:9" x14ac:dyDescent="0.25">
      <c r="A2315" t="s">
        <v>609</v>
      </c>
      <c r="B2315" t="s">
        <v>57</v>
      </c>
      <c r="C2315">
        <v>1</v>
      </c>
      <c r="D2315">
        <v>10</v>
      </c>
      <c r="E2315" t="s">
        <v>58</v>
      </c>
      <c r="G2315" s="16">
        <v>42259</v>
      </c>
      <c r="H2315" t="s">
        <v>44</v>
      </c>
      <c r="I2315">
        <v>0</v>
      </c>
    </row>
    <row r="2316" spans="1:9" x14ac:dyDescent="0.25">
      <c r="A2316" t="s">
        <v>609</v>
      </c>
      <c r="B2316" t="s">
        <v>57</v>
      </c>
      <c r="C2316">
        <v>9</v>
      </c>
      <c r="D2316">
        <v>10</v>
      </c>
      <c r="E2316" t="s">
        <v>58</v>
      </c>
      <c r="F2316" s="1">
        <v>33.333333333333329</v>
      </c>
      <c r="G2316" s="16">
        <v>42259</v>
      </c>
      <c r="H2316" t="s">
        <v>611</v>
      </c>
      <c r="I2316">
        <v>2103</v>
      </c>
    </row>
    <row r="2317" spans="1:9" x14ac:dyDescent="0.25">
      <c r="A2317" t="s">
        <v>609</v>
      </c>
      <c r="B2317" t="s">
        <v>57</v>
      </c>
      <c r="C2317">
        <v>11</v>
      </c>
      <c r="D2317">
        <v>10</v>
      </c>
      <c r="E2317" t="s">
        <v>58</v>
      </c>
      <c r="F2317" s="1">
        <v>16.666666666666657</v>
      </c>
      <c r="G2317" s="16">
        <v>42259</v>
      </c>
      <c r="H2317" t="s">
        <v>497</v>
      </c>
      <c r="I2317">
        <v>2120</v>
      </c>
    </row>
    <row r="2318" spans="1:9" x14ac:dyDescent="0.25">
      <c r="A2318" t="s">
        <v>609</v>
      </c>
      <c r="B2318" t="s">
        <v>60</v>
      </c>
      <c r="C2318">
        <v>1</v>
      </c>
      <c r="D2318">
        <v>11</v>
      </c>
      <c r="E2318" t="s">
        <v>61</v>
      </c>
      <c r="G2318" s="16">
        <v>42259</v>
      </c>
      <c r="H2318" t="s">
        <v>44</v>
      </c>
      <c r="I2318">
        <v>0</v>
      </c>
    </row>
    <row r="2319" spans="1:9" x14ac:dyDescent="0.25">
      <c r="A2319" t="s">
        <v>609</v>
      </c>
      <c r="B2319" t="s">
        <v>60</v>
      </c>
      <c r="C2319">
        <v>1</v>
      </c>
      <c r="D2319">
        <v>11</v>
      </c>
      <c r="E2319" t="s">
        <v>61</v>
      </c>
      <c r="F2319" s="1">
        <v>101.9</v>
      </c>
      <c r="G2319" s="16">
        <v>42259</v>
      </c>
      <c r="H2319" t="s">
        <v>422</v>
      </c>
      <c r="I2319">
        <v>2114</v>
      </c>
    </row>
    <row r="2320" spans="1:9" x14ac:dyDescent="0.25">
      <c r="A2320" t="s">
        <v>609</v>
      </c>
      <c r="B2320" t="s">
        <v>60</v>
      </c>
      <c r="C2320">
        <v>3</v>
      </c>
      <c r="D2320">
        <v>11</v>
      </c>
      <c r="E2320" t="s">
        <v>61</v>
      </c>
      <c r="F2320" s="1">
        <v>89.474000000000004</v>
      </c>
      <c r="G2320" s="16">
        <v>42259</v>
      </c>
      <c r="H2320" t="s">
        <v>241</v>
      </c>
      <c r="I2320">
        <v>1133</v>
      </c>
    </row>
    <row r="2321" spans="1:11" x14ac:dyDescent="0.25">
      <c r="A2321" t="s">
        <v>609</v>
      </c>
      <c r="B2321" t="s">
        <v>60</v>
      </c>
      <c r="C2321">
        <v>4</v>
      </c>
      <c r="D2321">
        <v>11</v>
      </c>
      <c r="E2321" t="s">
        <v>61</v>
      </c>
      <c r="F2321" s="1">
        <v>84.210999999999999</v>
      </c>
      <c r="G2321" s="16">
        <v>42259</v>
      </c>
      <c r="H2321" t="s">
        <v>374</v>
      </c>
      <c r="I2321">
        <v>2106</v>
      </c>
    </row>
    <row r="2322" spans="1:11" x14ac:dyDescent="0.25">
      <c r="A2322" t="s">
        <v>609</v>
      </c>
      <c r="B2322" t="s">
        <v>64</v>
      </c>
      <c r="C2322">
        <v>1</v>
      </c>
      <c r="D2322">
        <v>12</v>
      </c>
      <c r="E2322" t="s">
        <v>65</v>
      </c>
      <c r="G2322" s="16">
        <v>42259</v>
      </c>
      <c r="H2322" t="s">
        <v>44</v>
      </c>
      <c r="I2322">
        <v>0</v>
      </c>
    </row>
    <row r="2323" spans="1:11" x14ac:dyDescent="0.25">
      <c r="A2323" t="s">
        <v>609</v>
      </c>
      <c r="B2323" t="s">
        <v>66</v>
      </c>
      <c r="C2323">
        <v>1</v>
      </c>
      <c r="D2323">
        <v>13</v>
      </c>
      <c r="E2323" t="s">
        <v>67</v>
      </c>
      <c r="G2323" s="16">
        <v>42259</v>
      </c>
      <c r="H2323" t="s">
        <v>44</v>
      </c>
      <c r="I2323">
        <v>0</v>
      </c>
    </row>
    <row r="2324" spans="1:11" x14ac:dyDescent="0.25">
      <c r="A2324" t="s">
        <v>609</v>
      </c>
      <c r="B2324" t="s">
        <v>66</v>
      </c>
      <c r="C2324">
        <v>3</v>
      </c>
      <c r="D2324">
        <v>13</v>
      </c>
      <c r="E2324" t="s">
        <v>67</v>
      </c>
      <c r="F2324" s="1">
        <v>66.666666666666657</v>
      </c>
      <c r="G2324" s="16">
        <v>42259</v>
      </c>
      <c r="H2324" t="s">
        <v>359</v>
      </c>
      <c r="I2324">
        <v>1991</v>
      </c>
    </row>
    <row r="2325" spans="1:11" x14ac:dyDescent="0.25">
      <c r="A2325" t="s">
        <v>609</v>
      </c>
      <c r="B2325" t="s">
        <v>66</v>
      </c>
      <c r="C2325">
        <v>5</v>
      </c>
      <c r="D2325">
        <v>13</v>
      </c>
      <c r="E2325" t="s">
        <v>67</v>
      </c>
      <c r="F2325" s="1">
        <v>33.333333333333329</v>
      </c>
      <c r="G2325" s="16">
        <v>42259</v>
      </c>
      <c r="H2325" t="s">
        <v>612</v>
      </c>
      <c r="I2325">
        <v>2105</v>
      </c>
    </row>
    <row r="2326" spans="1:11" x14ac:dyDescent="0.25">
      <c r="A2326" t="s">
        <v>609</v>
      </c>
      <c r="B2326" t="s">
        <v>70</v>
      </c>
      <c r="C2326">
        <v>1</v>
      </c>
      <c r="D2326">
        <v>14</v>
      </c>
      <c r="E2326" t="s">
        <v>71</v>
      </c>
      <c r="G2326" s="16">
        <v>42259</v>
      </c>
      <c r="H2326" t="s">
        <v>44</v>
      </c>
      <c r="I2326">
        <v>0</v>
      </c>
    </row>
    <row r="2327" spans="1:11" x14ac:dyDescent="0.25">
      <c r="A2327" t="s">
        <v>609</v>
      </c>
      <c r="B2327" t="s">
        <v>72</v>
      </c>
      <c r="C2327">
        <v>1</v>
      </c>
      <c r="D2327">
        <v>17</v>
      </c>
      <c r="E2327" t="s">
        <v>73</v>
      </c>
      <c r="G2327" s="16">
        <v>42259</v>
      </c>
      <c r="H2327" t="s">
        <v>44</v>
      </c>
      <c r="I2327">
        <v>0</v>
      </c>
    </row>
    <row r="2328" spans="1:11" x14ac:dyDescent="0.25">
      <c r="A2328" t="s">
        <v>609</v>
      </c>
      <c r="B2328" t="s">
        <v>72</v>
      </c>
      <c r="C2328">
        <v>2</v>
      </c>
      <c r="D2328">
        <v>17</v>
      </c>
      <c r="E2328" t="s">
        <v>73</v>
      </c>
      <c r="F2328" s="1">
        <v>50</v>
      </c>
      <c r="G2328" s="16">
        <v>42259</v>
      </c>
      <c r="H2328" t="s">
        <v>360</v>
      </c>
      <c r="I2328">
        <v>1992</v>
      </c>
    </row>
    <row r="2329" spans="1:11" x14ac:dyDescent="0.25">
      <c r="A2329" t="s">
        <v>609</v>
      </c>
      <c r="B2329" t="s">
        <v>74</v>
      </c>
      <c r="C2329">
        <v>1</v>
      </c>
      <c r="D2329">
        <v>18</v>
      </c>
      <c r="E2329" t="s">
        <v>75</v>
      </c>
      <c r="G2329" s="16">
        <v>42259</v>
      </c>
      <c r="H2329" t="s">
        <v>44</v>
      </c>
      <c r="I2329">
        <v>0</v>
      </c>
    </row>
    <row r="2330" spans="1:11" x14ac:dyDescent="0.25">
      <c r="A2330" t="s">
        <v>609</v>
      </c>
      <c r="B2330" t="s">
        <v>76</v>
      </c>
      <c r="C2330">
        <v>1</v>
      </c>
      <c r="D2330">
        <v>22</v>
      </c>
      <c r="E2330" t="s">
        <v>77</v>
      </c>
      <c r="G2330" s="16">
        <v>42259</v>
      </c>
      <c r="H2330" t="s">
        <v>44</v>
      </c>
      <c r="I2330">
        <v>0</v>
      </c>
      <c r="K2330" t="s">
        <v>618</v>
      </c>
    </row>
    <row r="2331" spans="1:11" x14ac:dyDescent="0.25">
      <c r="A2331" t="s">
        <v>613</v>
      </c>
      <c r="B2331" t="s">
        <v>43</v>
      </c>
      <c r="C2331">
        <v>1</v>
      </c>
      <c r="D2331">
        <v>1</v>
      </c>
      <c r="E2331" t="s">
        <v>11</v>
      </c>
      <c r="G2331" s="16">
        <v>42260</v>
      </c>
      <c r="H2331" t="s">
        <v>44</v>
      </c>
      <c r="I2331">
        <v>0</v>
      </c>
    </row>
    <row r="2332" spans="1:11" x14ac:dyDescent="0.25">
      <c r="A2332" t="s">
        <v>613</v>
      </c>
      <c r="B2332" t="s">
        <v>43</v>
      </c>
      <c r="C2332">
        <v>1</v>
      </c>
      <c r="D2332">
        <v>1</v>
      </c>
      <c r="E2332" t="s">
        <v>11</v>
      </c>
      <c r="F2332" s="1">
        <v>100.9</v>
      </c>
      <c r="G2332" s="16">
        <v>42260</v>
      </c>
      <c r="H2332" t="s">
        <v>194</v>
      </c>
      <c r="I2332">
        <v>1726</v>
      </c>
    </row>
    <row r="2333" spans="1:11" x14ac:dyDescent="0.25">
      <c r="A2333" t="s">
        <v>613</v>
      </c>
      <c r="B2333" t="s">
        <v>43</v>
      </c>
      <c r="C2333">
        <v>2</v>
      </c>
      <c r="D2333">
        <v>1</v>
      </c>
      <c r="E2333" t="s">
        <v>11</v>
      </c>
      <c r="F2333" s="1">
        <v>88.888888888888886</v>
      </c>
      <c r="G2333" s="16">
        <v>42260</v>
      </c>
      <c r="H2333" t="s">
        <v>294</v>
      </c>
      <c r="I2333">
        <v>1895</v>
      </c>
    </row>
    <row r="2334" spans="1:11" x14ac:dyDescent="0.25">
      <c r="A2334" t="s">
        <v>613</v>
      </c>
      <c r="B2334" t="s">
        <v>43</v>
      </c>
      <c r="C2334">
        <v>5</v>
      </c>
      <c r="D2334">
        <v>1</v>
      </c>
      <c r="E2334" t="s">
        <v>11</v>
      </c>
      <c r="F2334" s="1">
        <v>55.555555555555557</v>
      </c>
      <c r="G2334" s="16">
        <v>42260</v>
      </c>
      <c r="H2334" t="s">
        <v>201</v>
      </c>
      <c r="I2334">
        <v>1496</v>
      </c>
    </row>
    <row r="2335" spans="1:11" x14ac:dyDescent="0.25">
      <c r="A2335" t="s">
        <v>613</v>
      </c>
      <c r="B2335" t="s">
        <v>43</v>
      </c>
      <c r="C2335">
        <v>8</v>
      </c>
      <c r="D2335">
        <v>1</v>
      </c>
      <c r="E2335" t="s">
        <v>11</v>
      </c>
      <c r="F2335" s="1">
        <v>22.222222222222229</v>
      </c>
      <c r="G2335" s="16">
        <v>42260</v>
      </c>
      <c r="H2335" t="s">
        <v>319</v>
      </c>
      <c r="I2335">
        <v>1286</v>
      </c>
    </row>
    <row r="2336" spans="1:11" x14ac:dyDescent="0.25">
      <c r="A2336" t="s">
        <v>613</v>
      </c>
      <c r="B2336" t="s">
        <v>50</v>
      </c>
      <c r="C2336">
        <v>1</v>
      </c>
      <c r="D2336">
        <v>2</v>
      </c>
      <c r="E2336" t="s">
        <v>10</v>
      </c>
      <c r="G2336" s="16">
        <v>42260</v>
      </c>
      <c r="H2336" t="s">
        <v>44</v>
      </c>
      <c r="I2336">
        <v>0</v>
      </c>
    </row>
    <row r="2337" spans="1:9" x14ac:dyDescent="0.25">
      <c r="A2337" t="s">
        <v>613</v>
      </c>
      <c r="B2337" t="s">
        <v>52</v>
      </c>
      <c r="C2337">
        <v>1</v>
      </c>
      <c r="D2337">
        <v>3</v>
      </c>
      <c r="E2337" t="s">
        <v>9</v>
      </c>
      <c r="G2337" s="16">
        <v>42260</v>
      </c>
      <c r="H2337" t="s">
        <v>44</v>
      </c>
      <c r="I2337">
        <v>0</v>
      </c>
    </row>
    <row r="2338" spans="1:9" x14ac:dyDescent="0.25">
      <c r="A2338" t="s">
        <v>613</v>
      </c>
      <c r="B2338" t="s">
        <v>52</v>
      </c>
      <c r="C2338">
        <v>1</v>
      </c>
      <c r="D2338">
        <v>3</v>
      </c>
      <c r="E2338" t="s">
        <v>9</v>
      </c>
      <c r="F2338" s="1">
        <v>100.1</v>
      </c>
      <c r="G2338" s="16">
        <v>42260</v>
      </c>
      <c r="H2338" t="s">
        <v>568</v>
      </c>
      <c r="I2338">
        <v>7</v>
      </c>
    </row>
    <row r="2339" spans="1:9" x14ac:dyDescent="0.25">
      <c r="A2339" t="s">
        <v>613</v>
      </c>
      <c r="B2339" t="s">
        <v>55</v>
      </c>
      <c r="C2339">
        <v>1</v>
      </c>
      <c r="D2339">
        <v>6</v>
      </c>
      <c r="E2339" t="s">
        <v>56</v>
      </c>
      <c r="G2339" s="16">
        <v>42260</v>
      </c>
      <c r="H2339" t="s">
        <v>44</v>
      </c>
      <c r="I2339">
        <v>0</v>
      </c>
    </row>
    <row r="2340" spans="1:9" x14ac:dyDescent="0.25">
      <c r="A2340" t="s">
        <v>613</v>
      </c>
      <c r="B2340" t="s">
        <v>57</v>
      </c>
      <c r="C2340">
        <v>1</v>
      </c>
      <c r="D2340">
        <v>10</v>
      </c>
      <c r="E2340" t="s">
        <v>58</v>
      </c>
      <c r="G2340" s="16">
        <v>42260</v>
      </c>
      <c r="H2340" t="s">
        <v>44</v>
      </c>
      <c r="I2340">
        <v>0</v>
      </c>
    </row>
    <row r="2341" spans="1:9" x14ac:dyDescent="0.25">
      <c r="A2341" t="s">
        <v>613</v>
      </c>
      <c r="B2341" t="s">
        <v>57</v>
      </c>
      <c r="C2341">
        <v>3</v>
      </c>
      <c r="D2341">
        <v>10</v>
      </c>
      <c r="E2341" t="s">
        <v>58</v>
      </c>
      <c r="F2341" s="1">
        <v>84.615384615384613</v>
      </c>
      <c r="G2341" s="16">
        <v>42260</v>
      </c>
      <c r="H2341" t="s">
        <v>171</v>
      </c>
      <c r="I2341">
        <v>1965</v>
      </c>
    </row>
    <row r="2342" spans="1:9" x14ac:dyDescent="0.25">
      <c r="A2342" t="s">
        <v>613</v>
      </c>
      <c r="B2342" t="s">
        <v>57</v>
      </c>
      <c r="C2342">
        <v>6</v>
      </c>
      <c r="D2342">
        <v>10</v>
      </c>
      <c r="E2342" t="s">
        <v>58</v>
      </c>
      <c r="F2342" s="1">
        <v>61.53846153846154</v>
      </c>
      <c r="G2342" s="16">
        <v>42260</v>
      </c>
      <c r="H2342" t="s">
        <v>123</v>
      </c>
      <c r="I2342">
        <v>1885</v>
      </c>
    </row>
    <row r="2343" spans="1:9" x14ac:dyDescent="0.25">
      <c r="A2343" t="s">
        <v>613</v>
      </c>
      <c r="B2343" t="s">
        <v>57</v>
      </c>
      <c r="C2343">
        <v>7</v>
      </c>
      <c r="D2343">
        <v>10</v>
      </c>
      <c r="E2343" t="s">
        <v>58</v>
      </c>
      <c r="F2343" s="1">
        <v>53.846153846153847</v>
      </c>
      <c r="G2343" s="16">
        <v>42260</v>
      </c>
      <c r="H2343" t="s">
        <v>265</v>
      </c>
      <c r="I2343">
        <v>1416</v>
      </c>
    </row>
    <row r="2344" spans="1:9" x14ac:dyDescent="0.25">
      <c r="A2344" t="s">
        <v>613</v>
      </c>
      <c r="B2344" t="s">
        <v>57</v>
      </c>
      <c r="C2344">
        <v>10</v>
      </c>
      <c r="D2344">
        <v>10</v>
      </c>
      <c r="E2344" t="s">
        <v>58</v>
      </c>
      <c r="F2344" s="1">
        <v>30.769230769230774</v>
      </c>
      <c r="G2344" s="16">
        <v>42260</v>
      </c>
      <c r="H2344" t="s">
        <v>179</v>
      </c>
      <c r="I2344">
        <v>1710</v>
      </c>
    </row>
    <row r="2345" spans="1:9" x14ac:dyDescent="0.25">
      <c r="A2345" t="s">
        <v>613</v>
      </c>
      <c r="B2345" t="s">
        <v>57</v>
      </c>
      <c r="C2345">
        <v>12</v>
      </c>
      <c r="D2345">
        <v>10</v>
      </c>
      <c r="E2345" t="s">
        <v>58</v>
      </c>
      <c r="F2345" s="1">
        <v>15.384615384615387</v>
      </c>
      <c r="G2345" s="16">
        <v>42260</v>
      </c>
      <c r="H2345" t="s">
        <v>394</v>
      </c>
      <c r="I2345">
        <v>2102</v>
      </c>
    </row>
    <row r="2346" spans="1:9" x14ac:dyDescent="0.25">
      <c r="A2346" t="s">
        <v>613</v>
      </c>
      <c r="B2346" t="s">
        <v>60</v>
      </c>
      <c r="C2346">
        <v>1</v>
      </c>
      <c r="D2346">
        <v>11</v>
      </c>
      <c r="E2346" t="s">
        <v>61</v>
      </c>
      <c r="G2346" s="16">
        <v>42260</v>
      </c>
      <c r="H2346" t="s">
        <v>44</v>
      </c>
      <c r="I2346">
        <v>0</v>
      </c>
    </row>
    <row r="2347" spans="1:9" x14ac:dyDescent="0.25">
      <c r="A2347" t="s">
        <v>613</v>
      </c>
      <c r="B2347" t="s">
        <v>60</v>
      </c>
      <c r="C2347">
        <v>3</v>
      </c>
      <c r="D2347">
        <v>11</v>
      </c>
      <c r="E2347" t="s">
        <v>61</v>
      </c>
      <c r="F2347" s="1">
        <v>66.666666666666657</v>
      </c>
      <c r="G2347" s="16">
        <v>42260</v>
      </c>
      <c r="H2347" t="s">
        <v>398</v>
      </c>
      <c r="I2347">
        <v>2091</v>
      </c>
    </row>
    <row r="2348" spans="1:9" x14ac:dyDescent="0.25">
      <c r="A2348" t="s">
        <v>613</v>
      </c>
      <c r="B2348" t="s">
        <v>60</v>
      </c>
      <c r="C2348">
        <v>4</v>
      </c>
      <c r="D2348">
        <v>11</v>
      </c>
      <c r="E2348" t="s">
        <v>61</v>
      </c>
      <c r="F2348" s="1">
        <v>50</v>
      </c>
      <c r="G2348" s="16">
        <v>42260</v>
      </c>
      <c r="H2348" t="s">
        <v>427</v>
      </c>
      <c r="I2348">
        <v>2109</v>
      </c>
    </row>
    <row r="2349" spans="1:9" x14ac:dyDescent="0.25">
      <c r="A2349" t="s">
        <v>613</v>
      </c>
      <c r="B2349" t="s">
        <v>64</v>
      </c>
      <c r="C2349">
        <v>1</v>
      </c>
      <c r="D2349">
        <v>12</v>
      </c>
      <c r="E2349" t="s">
        <v>65</v>
      </c>
      <c r="G2349" s="16">
        <v>42260</v>
      </c>
      <c r="H2349" t="s">
        <v>44</v>
      </c>
      <c r="I2349">
        <v>0</v>
      </c>
    </row>
    <row r="2350" spans="1:9" x14ac:dyDescent="0.25">
      <c r="A2350" t="s">
        <v>613</v>
      </c>
      <c r="B2350" t="s">
        <v>66</v>
      </c>
      <c r="C2350">
        <v>1</v>
      </c>
      <c r="D2350">
        <v>13</v>
      </c>
      <c r="E2350" t="s">
        <v>67</v>
      </c>
      <c r="G2350" s="16">
        <v>42260</v>
      </c>
      <c r="H2350" t="s">
        <v>44</v>
      </c>
      <c r="I2350">
        <v>0</v>
      </c>
    </row>
    <row r="2351" spans="1:9" x14ac:dyDescent="0.25">
      <c r="A2351" t="s">
        <v>613</v>
      </c>
      <c r="B2351" t="s">
        <v>70</v>
      </c>
      <c r="C2351">
        <v>1</v>
      </c>
      <c r="D2351">
        <v>14</v>
      </c>
      <c r="E2351" t="s">
        <v>71</v>
      </c>
      <c r="G2351" s="16">
        <v>42260</v>
      </c>
      <c r="H2351" t="s">
        <v>44</v>
      </c>
      <c r="I2351">
        <v>0</v>
      </c>
    </row>
    <row r="2352" spans="1:9" x14ac:dyDescent="0.25">
      <c r="A2352" t="s">
        <v>613</v>
      </c>
      <c r="B2352" t="s">
        <v>70</v>
      </c>
      <c r="C2352">
        <v>1</v>
      </c>
      <c r="D2352">
        <v>14</v>
      </c>
      <c r="E2352" t="s">
        <v>71</v>
      </c>
      <c r="F2352" s="1">
        <v>100.2</v>
      </c>
      <c r="G2352" s="16">
        <v>42260</v>
      </c>
      <c r="H2352" t="s">
        <v>287</v>
      </c>
      <c r="I2352">
        <v>766</v>
      </c>
    </row>
    <row r="2353" spans="1:11" x14ac:dyDescent="0.25">
      <c r="A2353" t="s">
        <v>613</v>
      </c>
      <c r="B2353" t="s">
        <v>70</v>
      </c>
      <c r="C2353">
        <v>2</v>
      </c>
      <c r="D2353">
        <v>14</v>
      </c>
      <c r="E2353" t="s">
        <v>71</v>
      </c>
      <c r="F2353" s="1">
        <v>50</v>
      </c>
      <c r="G2353" s="16">
        <v>42260</v>
      </c>
      <c r="H2353" t="s">
        <v>577</v>
      </c>
      <c r="I2353">
        <v>1043</v>
      </c>
    </row>
    <row r="2354" spans="1:11" x14ac:dyDescent="0.25">
      <c r="A2354" t="s">
        <v>613</v>
      </c>
      <c r="B2354" t="s">
        <v>72</v>
      </c>
      <c r="C2354">
        <v>1</v>
      </c>
      <c r="D2354">
        <v>17</v>
      </c>
      <c r="E2354" t="s">
        <v>73</v>
      </c>
      <c r="G2354" s="16">
        <v>42260</v>
      </c>
      <c r="H2354" t="s">
        <v>44</v>
      </c>
      <c r="I2354">
        <v>0</v>
      </c>
    </row>
    <row r="2355" spans="1:11" x14ac:dyDescent="0.25">
      <c r="A2355" t="s">
        <v>613</v>
      </c>
      <c r="B2355" t="s">
        <v>72</v>
      </c>
      <c r="C2355">
        <v>1</v>
      </c>
      <c r="D2355">
        <v>17</v>
      </c>
      <c r="E2355" t="s">
        <v>73</v>
      </c>
      <c r="F2355" s="1">
        <v>100.2</v>
      </c>
      <c r="G2355" s="16">
        <v>42260</v>
      </c>
      <c r="H2355" t="s">
        <v>230</v>
      </c>
      <c r="I2355">
        <v>1997</v>
      </c>
    </row>
    <row r="2356" spans="1:11" x14ac:dyDescent="0.25">
      <c r="A2356" t="s">
        <v>613</v>
      </c>
      <c r="B2356" t="s">
        <v>74</v>
      </c>
      <c r="C2356">
        <v>1</v>
      </c>
      <c r="D2356">
        <v>18</v>
      </c>
      <c r="E2356" t="s">
        <v>75</v>
      </c>
      <c r="G2356" s="16">
        <v>42260</v>
      </c>
      <c r="H2356" t="s">
        <v>44</v>
      </c>
      <c r="I2356">
        <v>0</v>
      </c>
    </row>
    <row r="2357" spans="1:11" x14ac:dyDescent="0.25">
      <c r="A2357" t="s">
        <v>613</v>
      </c>
      <c r="B2357" t="s">
        <v>74</v>
      </c>
      <c r="C2357">
        <v>1</v>
      </c>
      <c r="D2357">
        <v>18</v>
      </c>
      <c r="E2357" t="s">
        <v>75</v>
      </c>
      <c r="F2357" s="1">
        <v>100.1</v>
      </c>
      <c r="G2357" s="16">
        <v>42260</v>
      </c>
      <c r="H2357" t="s">
        <v>626</v>
      </c>
      <c r="I2357">
        <v>2136</v>
      </c>
    </row>
    <row r="2358" spans="1:11" x14ac:dyDescent="0.25">
      <c r="A2358" t="s">
        <v>613</v>
      </c>
      <c r="B2358" t="s">
        <v>76</v>
      </c>
      <c r="C2358">
        <v>1</v>
      </c>
      <c r="D2358">
        <v>22</v>
      </c>
      <c r="E2358" t="s">
        <v>77</v>
      </c>
      <c r="G2358" s="16">
        <v>42260</v>
      </c>
      <c r="H2358" t="s">
        <v>44</v>
      </c>
      <c r="I2358">
        <v>0</v>
      </c>
      <c r="K2358" t="s">
        <v>627</v>
      </c>
    </row>
    <row r="2359" spans="1:11" x14ac:dyDescent="0.25">
      <c r="A2359" t="s">
        <v>614</v>
      </c>
      <c r="B2359" t="s">
        <v>43</v>
      </c>
      <c r="C2359">
        <v>1</v>
      </c>
      <c r="D2359">
        <v>1</v>
      </c>
      <c r="E2359" t="s">
        <v>11</v>
      </c>
      <c r="G2359" s="16">
        <v>42260</v>
      </c>
      <c r="H2359" t="s">
        <v>44</v>
      </c>
      <c r="I2359">
        <v>0</v>
      </c>
    </row>
    <row r="2360" spans="1:11" x14ac:dyDescent="0.25">
      <c r="A2360" t="s">
        <v>614</v>
      </c>
      <c r="B2360" t="s">
        <v>43</v>
      </c>
      <c r="C2360">
        <v>1</v>
      </c>
      <c r="D2360">
        <v>1</v>
      </c>
      <c r="E2360" t="s">
        <v>11</v>
      </c>
      <c r="F2360" s="1">
        <v>100.5</v>
      </c>
      <c r="G2360" s="16">
        <v>42260</v>
      </c>
      <c r="H2360" t="s">
        <v>413</v>
      </c>
      <c r="I2360">
        <v>313</v>
      </c>
    </row>
    <row r="2361" spans="1:11" x14ac:dyDescent="0.25">
      <c r="A2361" t="s">
        <v>614</v>
      </c>
      <c r="B2361" t="s">
        <v>43</v>
      </c>
      <c r="C2361">
        <v>2</v>
      </c>
      <c r="D2361">
        <v>1</v>
      </c>
      <c r="E2361" t="s">
        <v>11</v>
      </c>
      <c r="F2361" s="1">
        <v>80</v>
      </c>
      <c r="G2361" s="16">
        <v>42260</v>
      </c>
      <c r="H2361" t="s">
        <v>154</v>
      </c>
      <c r="I2361">
        <v>2008</v>
      </c>
    </row>
    <row r="2362" spans="1:11" x14ac:dyDescent="0.25">
      <c r="A2362" t="s">
        <v>614</v>
      </c>
      <c r="B2362" t="s">
        <v>43</v>
      </c>
      <c r="C2362">
        <v>3</v>
      </c>
      <c r="D2362">
        <v>1</v>
      </c>
      <c r="E2362" t="s">
        <v>11</v>
      </c>
      <c r="F2362" s="1">
        <v>60</v>
      </c>
      <c r="G2362" s="16">
        <v>42260</v>
      </c>
      <c r="H2362" t="s">
        <v>155</v>
      </c>
      <c r="I2362">
        <v>1632</v>
      </c>
    </row>
    <row r="2363" spans="1:11" x14ac:dyDescent="0.25">
      <c r="A2363" t="s">
        <v>614</v>
      </c>
      <c r="B2363" t="s">
        <v>50</v>
      </c>
      <c r="C2363">
        <v>1</v>
      </c>
      <c r="D2363">
        <v>2</v>
      </c>
      <c r="E2363" t="s">
        <v>10</v>
      </c>
      <c r="G2363" s="16">
        <v>42260</v>
      </c>
      <c r="H2363" t="s">
        <v>44</v>
      </c>
      <c r="I2363">
        <v>0</v>
      </c>
    </row>
    <row r="2364" spans="1:11" x14ac:dyDescent="0.25">
      <c r="A2364" t="s">
        <v>614</v>
      </c>
      <c r="B2364" t="s">
        <v>50</v>
      </c>
      <c r="C2364">
        <v>1</v>
      </c>
      <c r="D2364">
        <v>2</v>
      </c>
      <c r="E2364" t="s">
        <v>10</v>
      </c>
      <c r="F2364" s="1">
        <v>100.3</v>
      </c>
      <c r="G2364" s="16">
        <v>42260</v>
      </c>
      <c r="H2364" t="s">
        <v>442</v>
      </c>
      <c r="I2364">
        <v>1157</v>
      </c>
    </row>
    <row r="2365" spans="1:11" x14ac:dyDescent="0.25">
      <c r="A2365" t="s">
        <v>614</v>
      </c>
      <c r="B2365" t="s">
        <v>50</v>
      </c>
      <c r="C2365">
        <v>2</v>
      </c>
      <c r="D2365">
        <v>2</v>
      </c>
      <c r="E2365" t="s">
        <v>10</v>
      </c>
      <c r="F2365" s="1">
        <v>66.666666666666657</v>
      </c>
      <c r="G2365" s="16">
        <v>42260</v>
      </c>
      <c r="H2365" t="s">
        <v>165</v>
      </c>
      <c r="I2365">
        <v>1534</v>
      </c>
    </row>
    <row r="2366" spans="1:11" x14ac:dyDescent="0.25">
      <c r="A2366" t="s">
        <v>614</v>
      </c>
      <c r="B2366" t="s">
        <v>50</v>
      </c>
      <c r="C2366">
        <v>3</v>
      </c>
      <c r="D2366">
        <v>2</v>
      </c>
      <c r="E2366" t="s">
        <v>10</v>
      </c>
      <c r="F2366" s="1">
        <v>33.333333333333329</v>
      </c>
      <c r="G2366" s="16">
        <v>42260</v>
      </c>
      <c r="H2366" t="s">
        <v>118</v>
      </c>
      <c r="I2366">
        <v>1401</v>
      </c>
    </row>
    <row r="2367" spans="1:11" x14ac:dyDescent="0.25">
      <c r="A2367" t="s">
        <v>614</v>
      </c>
      <c r="B2367" t="s">
        <v>52</v>
      </c>
      <c r="C2367">
        <v>1</v>
      </c>
      <c r="D2367">
        <v>3</v>
      </c>
      <c r="E2367" t="s">
        <v>9</v>
      </c>
      <c r="G2367" s="16">
        <v>42260</v>
      </c>
      <c r="H2367" t="s">
        <v>44</v>
      </c>
      <c r="I2367">
        <v>0</v>
      </c>
    </row>
    <row r="2368" spans="1:11" x14ac:dyDescent="0.25">
      <c r="A2368" t="s">
        <v>614</v>
      </c>
      <c r="B2368" t="s">
        <v>52</v>
      </c>
      <c r="C2368">
        <v>1</v>
      </c>
      <c r="D2368">
        <v>3</v>
      </c>
      <c r="E2368" t="s">
        <v>9</v>
      </c>
      <c r="F2368" s="1">
        <v>100.1</v>
      </c>
      <c r="G2368" s="16">
        <v>42260</v>
      </c>
      <c r="H2368" t="s">
        <v>538</v>
      </c>
      <c r="I2368">
        <v>1665</v>
      </c>
    </row>
    <row r="2369" spans="1:9" x14ac:dyDescent="0.25">
      <c r="A2369" t="s">
        <v>614</v>
      </c>
      <c r="B2369" t="s">
        <v>55</v>
      </c>
      <c r="C2369">
        <v>1</v>
      </c>
      <c r="D2369">
        <v>6</v>
      </c>
      <c r="E2369" t="s">
        <v>56</v>
      </c>
      <c r="G2369" s="16">
        <v>42260</v>
      </c>
      <c r="H2369" t="s">
        <v>44</v>
      </c>
      <c r="I2369">
        <v>0</v>
      </c>
    </row>
    <row r="2370" spans="1:9" x14ac:dyDescent="0.25">
      <c r="A2370" t="s">
        <v>614</v>
      </c>
      <c r="B2370" t="s">
        <v>55</v>
      </c>
      <c r="C2370">
        <v>1</v>
      </c>
      <c r="D2370">
        <v>6</v>
      </c>
      <c r="E2370" t="s">
        <v>56</v>
      </c>
      <c r="F2370" s="1">
        <v>100.1</v>
      </c>
      <c r="G2370" s="16">
        <v>42260</v>
      </c>
      <c r="H2370" t="s">
        <v>315</v>
      </c>
      <c r="I2370">
        <v>1670</v>
      </c>
    </row>
    <row r="2371" spans="1:9" x14ac:dyDescent="0.25">
      <c r="A2371" t="s">
        <v>614</v>
      </c>
      <c r="B2371" t="s">
        <v>57</v>
      </c>
      <c r="C2371">
        <v>1</v>
      </c>
      <c r="D2371">
        <v>10</v>
      </c>
      <c r="E2371" t="s">
        <v>58</v>
      </c>
      <c r="G2371" s="16">
        <v>42260</v>
      </c>
      <c r="H2371" t="s">
        <v>44</v>
      </c>
      <c r="I2371">
        <v>0</v>
      </c>
    </row>
    <row r="2372" spans="1:9" x14ac:dyDescent="0.25">
      <c r="A2372" t="s">
        <v>614</v>
      </c>
      <c r="B2372" t="s">
        <v>57</v>
      </c>
      <c r="C2372">
        <v>2</v>
      </c>
      <c r="D2372">
        <v>10</v>
      </c>
      <c r="E2372" t="s">
        <v>58</v>
      </c>
      <c r="F2372" s="1">
        <v>92.857142857142861</v>
      </c>
      <c r="G2372" s="16">
        <v>42260</v>
      </c>
      <c r="H2372" t="s">
        <v>387</v>
      </c>
      <c r="I2372">
        <v>1981</v>
      </c>
    </row>
    <row r="2373" spans="1:9" x14ac:dyDescent="0.25">
      <c r="A2373" t="s">
        <v>614</v>
      </c>
      <c r="B2373" t="s">
        <v>57</v>
      </c>
      <c r="C2373">
        <v>3</v>
      </c>
      <c r="D2373">
        <v>10</v>
      </c>
      <c r="E2373" t="s">
        <v>58</v>
      </c>
      <c r="F2373" s="1">
        <v>85.714285714285708</v>
      </c>
      <c r="G2373" s="16">
        <v>42260</v>
      </c>
      <c r="H2373" t="s">
        <v>199</v>
      </c>
      <c r="I2373">
        <v>1647</v>
      </c>
    </row>
    <row r="2374" spans="1:9" x14ac:dyDescent="0.25">
      <c r="A2374" t="s">
        <v>614</v>
      </c>
      <c r="B2374" t="s">
        <v>57</v>
      </c>
      <c r="C2374">
        <v>5</v>
      </c>
      <c r="D2374">
        <v>10</v>
      </c>
      <c r="E2374" t="s">
        <v>58</v>
      </c>
      <c r="F2374" s="1">
        <v>71.428571428571431</v>
      </c>
      <c r="G2374" s="16">
        <v>42260</v>
      </c>
      <c r="H2374" t="s">
        <v>173</v>
      </c>
      <c r="I2374">
        <v>2007</v>
      </c>
    </row>
    <row r="2375" spans="1:9" x14ac:dyDescent="0.25">
      <c r="A2375" t="s">
        <v>614</v>
      </c>
      <c r="B2375" t="s">
        <v>57</v>
      </c>
      <c r="C2375">
        <v>7</v>
      </c>
      <c r="D2375">
        <v>10</v>
      </c>
      <c r="E2375" t="s">
        <v>58</v>
      </c>
      <c r="F2375" s="1">
        <v>57.142857142857139</v>
      </c>
      <c r="G2375" s="16">
        <v>42260</v>
      </c>
      <c r="H2375" t="s">
        <v>207</v>
      </c>
      <c r="I2375">
        <v>1114</v>
      </c>
    </row>
    <row r="2376" spans="1:9" x14ac:dyDescent="0.25">
      <c r="A2376" t="s">
        <v>614</v>
      </c>
      <c r="B2376" t="s">
        <v>57</v>
      </c>
      <c r="C2376">
        <v>8</v>
      </c>
      <c r="D2376">
        <v>10</v>
      </c>
      <c r="E2376" t="s">
        <v>58</v>
      </c>
      <c r="F2376" s="1">
        <v>50</v>
      </c>
      <c r="G2376" s="16">
        <v>42260</v>
      </c>
      <c r="H2376" t="s">
        <v>386</v>
      </c>
      <c r="I2376">
        <v>1645</v>
      </c>
    </row>
    <row r="2377" spans="1:9" x14ac:dyDescent="0.25">
      <c r="A2377" t="s">
        <v>614</v>
      </c>
      <c r="B2377" t="s">
        <v>57</v>
      </c>
      <c r="C2377">
        <v>13</v>
      </c>
      <c r="D2377">
        <v>10</v>
      </c>
      <c r="E2377" t="s">
        <v>58</v>
      </c>
      <c r="F2377" s="1">
        <v>14.285714285714278</v>
      </c>
      <c r="G2377" s="16">
        <v>42260</v>
      </c>
      <c r="H2377" t="s">
        <v>220</v>
      </c>
      <c r="I2377">
        <v>2061</v>
      </c>
    </row>
    <row r="2378" spans="1:9" x14ac:dyDescent="0.25">
      <c r="A2378" t="s">
        <v>614</v>
      </c>
      <c r="B2378" t="s">
        <v>60</v>
      </c>
      <c r="C2378">
        <v>1</v>
      </c>
      <c r="D2378">
        <v>11</v>
      </c>
      <c r="E2378" t="s">
        <v>61</v>
      </c>
      <c r="G2378" s="16">
        <v>42260</v>
      </c>
      <c r="H2378" t="s">
        <v>44</v>
      </c>
      <c r="I2378">
        <v>0</v>
      </c>
    </row>
    <row r="2379" spans="1:9" x14ac:dyDescent="0.25">
      <c r="A2379" t="s">
        <v>614</v>
      </c>
      <c r="B2379" t="s">
        <v>60</v>
      </c>
      <c r="C2379">
        <v>3</v>
      </c>
      <c r="D2379">
        <v>11</v>
      </c>
      <c r="E2379" t="s">
        <v>61</v>
      </c>
      <c r="F2379" s="1">
        <v>93.103448275862064</v>
      </c>
      <c r="G2379" s="16">
        <v>42260</v>
      </c>
      <c r="H2379" t="s">
        <v>241</v>
      </c>
      <c r="I2379">
        <v>1133</v>
      </c>
    </row>
    <row r="2380" spans="1:9" x14ac:dyDescent="0.25">
      <c r="A2380" t="s">
        <v>614</v>
      </c>
      <c r="B2380" t="s">
        <v>60</v>
      </c>
      <c r="C2380">
        <v>3</v>
      </c>
      <c r="D2380">
        <v>11</v>
      </c>
      <c r="E2380" t="s">
        <v>61</v>
      </c>
      <c r="F2380" s="1">
        <v>93.103448275862064</v>
      </c>
      <c r="G2380" s="16">
        <v>42260</v>
      </c>
      <c r="H2380" t="s">
        <v>567</v>
      </c>
      <c r="I2380">
        <v>2053</v>
      </c>
    </row>
    <row r="2381" spans="1:9" x14ac:dyDescent="0.25">
      <c r="A2381" t="s">
        <v>614</v>
      </c>
      <c r="B2381" t="s">
        <v>60</v>
      </c>
      <c r="C2381">
        <v>8</v>
      </c>
      <c r="D2381">
        <v>11</v>
      </c>
      <c r="E2381" t="s">
        <v>61</v>
      </c>
      <c r="F2381" s="1">
        <v>75.862068965517238</v>
      </c>
      <c r="G2381" s="16">
        <v>42260</v>
      </c>
      <c r="H2381" t="s">
        <v>221</v>
      </c>
      <c r="I2381">
        <v>2068</v>
      </c>
    </row>
    <row r="2382" spans="1:9" x14ac:dyDescent="0.25">
      <c r="A2382" t="s">
        <v>614</v>
      </c>
      <c r="B2382" t="s">
        <v>60</v>
      </c>
      <c r="C2382">
        <v>9</v>
      </c>
      <c r="D2382">
        <v>11</v>
      </c>
      <c r="E2382" t="s">
        <v>61</v>
      </c>
      <c r="F2382" s="1">
        <v>72.413793103448285</v>
      </c>
      <c r="G2382" s="16">
        <v>42260</v>
      </c>
      <c r="H2382" t="s">
        <v>430</v>
      </c>
      <c r="I2382">
        <v>2111</v>
      </c>
    </row>
    <row r="2383" spans="1:9" x14ac:dyDescent="0.25">
      <c r="A2383" t="s">
        <v>614</v>
      </c>
      <c r="B2383" t="s">
        <v>60</v>
      </c>
      <c r="C2383">
        <v>11</v>
      </c>
      <c r="D2383">
        <v>11</v>
      </c>
      <c r="E2383" t="s">
        <v>61</v>
      </c>
      <c r="F2383" s="1">
        <v>65.517241379310349</v>
      </c>
      <c r="G2383" s="16">
        <v>42260</v>
      </c>
      <c r="H2383" t="s">
        <v>217</v>
      </c>
      <c r="I2383">
        <v>2048</v>
      </c>
    </row>
    <row r="2384" spans="1:9" x14ac:dyDescent="0.25">
      <c r="A2384" t="s">
        <v>614</v>
      </c>
      <c r="B2384" t="s">
        <v>60</v>
      </c>
      <c r="C2384">
        <v>15</v>
      </c>
      <c r="D2384">
        <v>11</v>
      </c>
      <c r="E2384" t="s">
        <v>61</v>
      </c>
      <c r="F2384" s="1">
        <v>51.724137931034484</v>
      </c>
      <c r="G2384" s="16">
        <v>42260</v>
      </c>
      <c r="H2384" t="s">
        <v>606</v>
      </c>
      <c r="I2384">
        <v>1344</v>
      </c>
    </row>
    <row r="2385" spans="1:9" x14ac:dyDescent="0.25">
      <c r="A2385" t="s">
        <v>614</v>
      </c>
      <c r="B2385" t="s">
        <v>60</v>
      </c>
      <c r="C2385">
        <v>18</v>
      </c>
      <c r="D2385">
        <v>11</v>
      </c>
      <c r="E2385" t="s">
        <v>61</v>
      </c>
      <c r="F2385" s="1">
        <v>41.379310344827587</v>
      </c>
      <c r="G2385" s="16">
        <v>42260</v>
      </c>
      <c r="H2385" t="s">
        <v>184</v>
      </c>
      <c r="I2385">
        <v>1925</v>
      </c>
    </row>
    <row r="2386" spans="1:9" x14ac:dyDescent="0.25">
      <c r="A2386" t="s">
        <v>614</v>
      </c>
      <c r="B2386" t="s">
        <v>60</v>
      </c>
      <c r="C2386">
        <v>26</v>
      </c>
      <c r="D2386">
        <v>11</v>
      </c>
      <c r="E2386" t="s">
        <v>61</v>
      </c>
      <c r="F2386" s="1">
        <v>13.793103448275872</v>
      </c>
      <c r="G2386" s="16">
        <v>42260</v>
      </c>
      <c r="H2386" t="s">
        <v>132</v>
      </c>
      <c r="I2386">
        <v>1061</v>
      </c>
    </row>
    <row r="2387" spans="1:9" x14ac:dyDescent="0.25">
      <c r="A2387" t="s">
        <v>614</v>
      </c>
      <c r="B2387" t="s">
        <v>64</v>
      </c>
      <c r="C2387">
        <v>1</v>
      </c>
      <c r="D2387">
        <v>12</v>
      </c>
      <c r="E2387" t="s">
        <v>65</v>
      </c>
      <c r="G2387" s="16">
        <v>42260</v>
      </c>
      <c r="H2387" t="s">
        <v>44</v>
      </c>
      <c r="I2387">
        <v>0</v>
      </c>
    </row>
    <row r="2388" spans="1:9" x14ac:dyDescent="0.25">
      <c r="A2388" t="s">
        <v>614</v>
      </c>
      <c r="B2388" t="s">
        <v>64</v>
      </c>
      <c r="C2388">
        <v>2</v>
      </c>
      <c r="D2388">
        <v>12</v>
      </c>
      <c r="E2388" t="s">
        <v>65</v>
      </c>
      <c r="F2388" s="1">
        <v>80</v>
      </c>
      <c r="G2388" s="16">
        <v>42260</v>
      </c>
      <c r="H2388" t="s">
        <v>223</v>
      </c>
      <c r="I2388">
        <v>2070</v>
      </c>
    </row>
    <row r="2389" spans="1:9" x14ac:dyDescent="0.25">
      <c r="A2389" t="s">
        <v>614</v>
      </c>
      <c r="B2389" t="s">
        <v>66</v>
      </c>
      <c r="C2389">
        <v>1</v>
      </c>
      <c r="D2389">
        <v>13</v>
      </c>
      <c r="E2389" t="s">
        <v>67</v>
      </c>
      <c r="G2389" s="16">
        <v>42260</v>
      </c>
      <c r="H2389" t="s">
        <v>44</v>
      </c>
      <c r="I2389">
        <v>0</v>
      </c>
    </row>
    <row r="2390" spans="1:9" x14ac:dyDescent="0.25">
      <c r="A2390" t="s">
        <v>614</v>
      </c>
      <c r="B2390" t="s">
        <v>66</v>
      </c>
      <c r="C2390">
        <v>1</v>
      </c>
      <c r="D2390">
        <v>13</v>
      </c>
      <c r="E2390" t="s">
        <v>67</v>
      </c>
      <c r="F2390" s="1">
        <v>101.1</v>
      </c>
      <c r="G2390" s="16">
        <v>42260</v>
      </c>
      <c r="H2390" t="s">
        <v>615</v>
      </c>
      <c r="I2390">
        <v>1383</v>
      </c>
    </row>
    <row r="2391" spans="1:9" x14ac:dyDescent="0.25">
      <c r="A2391" t="s">
        <v>614</v>
      </c>
      <c r="B2391" t="s">
        <v>66</v>
      </c>
      <c r="C2391">
        <v>2</v>
      </c>
      <c r="D2391">
        <v>13</v>
      </c>
      <c r="E2391" t="s">
        <v>67</v>
      </c>
      <c r="F2391" s="1">
        <v>90.909090909090907</v>
      </c>
      <c r="G2391" s="16">
        <v>42260</v>
      </c>
      <c r="H2391" t="s">
        <v>282</v>
      </c>
      <c r="I2391">
        <v>1644</v>
      </c>
    </row>
    <row r="2392" spans="1:9" x14ac:dyDescent="0.25">
      <c r="A2392" t="s">
        <v>614</v>
      </c>
      <c r="B2392" t="s">
        <v>66</v>
      </c>
      <c r="C2392">
        <v>3</v>
      </c>
      <c r="D2392">
        <v>13</v>
      </c>
      <c r="E2392" t="s">
        <v>67</v>
      </c>
      <c r="F2392" s="1">
        <v>81.818181818181813</v>
      </c>
      <c r="G2392" s="16">
        <v>42260</v>
      </c>
      <c r="H2392" t="s">
        <v>444</v>
      </c>
      <c r="I2392">
        <v>832</v>
      </c>
    </row>
    <row r="2393" spans="1:9" x14ac:dyDescent="0.25">
      <c r="A2393" t="s">
        <v>614</v>
      </c>
      <c r="B2393" t="s">
        <v>66</v>
      </c>
      <c r="C2393">
        <v>3</v>
      </c>
      <c r="D2393">
        <v>13</v>
      </c>
      <c r="E2393" t="s">
        <v>67</v>
      </c>
      <c r="F2393" s="1">
        <v>81.818181818181813</v>
      </c>
      <c r="G2393" s="16">
        <v>42260</v>
      </c>
      <c r="H2393" t="s">
        <v>500</v>
      </c>
      <c r="I2393">
        <v>1164</v>
      </c>
    </row>
    <row r="2394" spans="1:9" x14ac:dyDescent="0.25">
      <c r="A2394" t="s">
        <v>614</v>
      </c>
      <c r="B2394" t="s">
        <v>66</v>
      </c>
      <c r="C2394">
        <v>5</v>
      </c>
      <c r="D2394">
        <v>13</v>
      </c>
      <c r="E2394" t="s">
        <v>67</v>
      </c>
      <c r="F2394" s="1">
        <v>63.636363636363633</v>
      </c>
      <c r="G2394" s="16">
        <v>42260</v>
      </c>
      <c r="H2394" t="s">
        <v>573</v>
      </c>
      <c r="I2394">
        <v>1655</v>
      </c>
    </row>
    <row r="2395" spans="1:9" x14ac:dyDescent="0.25">
      <c r="A2395" t="s">
        <v>614</v>
      </c>
      <c r="B2395" t="s">
        <v>66</v>
      </c>
      <c r="C2395">
        <v>6</v>
      </c>
      <c r="D2395">
        <v>13</v>
      </c>
      <c r="E2395" t="s">
        <v>67</v>
      </c>
      <c r="F2395" s="1">
        <v>54.54545454545454</v>
      </c>
      <c r="G2395" s="16">
        <v>42260</v>
      </c>
      <c r="H2395" t="s">
        <v>242</v>
      </c>
      <c r="I2395">
        <v>2074</v>
      </c>
    </row>
    <row r="2396" spans="1:9" x14ac:dyDescent="0.25">
      <c r="A2396" t="s">
        <v>614</v>
      </c>
      <c r="B2396" t="s">
        <v>66</v>
      </c>
      <c r="C2396">
        <v>8</v>
      </c>
      <c r="D2396">
        <v>13</v>
      </c>
      <c r="E2396" t="s">
        <v>67</v>
      </c>
      <c r="F2396" s="1">
        <v>36.36363636363636</v>
      </c>
      <c r="G2396" s="16">
        <v>42260</v>
      </c>
      <c r="H2396" t="s">
        <v>187</v>
      </c>
      <c r="I2396">
        <v>1862</v>
      </c>
    </row>
    <row r="2397" spans="1:9" x14ac:dyDescent="0.25">
      <c r="A2397" t="s">
        <v>614</v>
      </c>
      <c r="B2397" t="s">
        <v>66</v>
      </c>
      <c r="C2397">
        <v>9</v>
      </c>
      <c r="D2397">
        <v>13</v>
      </c>
      <c r="E2397" t="s">
        <v>67</v>
      </c>
      <c r="F2397" s="1">
        <v>27.272727272727266</v>
      </c>
      <c r="G2397" s="16">
        <v>42260</v>
      </c>
      <c r="H2397" t="s">
        <v>284</v>
      </c>
      <c r="I2397">
        <v>1951</v>
      </c>
    </row>
    <row r="2398" spans="1:9" x14ac:dyDescent="0.25">
      <c r="A2398" t="s">
        <v>614</v>
      </c>
      <c r="B2398" t="s">
        <v>66</v>
      </c>
      <c r="C2398">
        <v>11</v>
      </c>
      <c r="D2398">
        <v>13</v>
      </c>
      <c r="E2398" t="s">
        <v>67</v>
      </c>
      <c r="F2398" s="1">
        <v>9.0909090909090793</v>
      </c>
      <c r="G2398" s="16">
        <v>42260</v>
      </c>
      <c r="H2398" t="s">
        <v>244</v>
      </c>
      <c r="I2398">
        <v>1737</v>
      </c>
    </row>
    <row r="2399" spans="1:9" x14ac:dyDescent="0.25">
      <c r="A2399" t="s">
        <v>614</v>
      </c>
      <c r="B2399" t="s">
        <v>70</v>
      </c>
      <c r="C2399">
        <v>1</v>
      </c>
      <c r="D2399">
        <v>14</v>
      </c>
      <c r="E2399" t="s">
        <v>71</v>
      </c>
      <c r="G2399" s="16">
        <v>42260</v>
      </c>
      <c r="H2399" t="s">
        <v>44</v>
      </c>
      <c r="I2399">
        <v>0</v>
      </c>
    </row>
    <row r="2400" spans="1:9" x14ac:dyDescent="0.25">
      <c r="A2400" t="s">
        <v>614</v>
      </c>
      <c r="B2400" t="s">
        <v>70</v>
      </c>
      <c r="C2400">
        <v>2</v>
      </c>
      <c r="D2400">
        <v>14</v>
      </c>
      <c r="E2400" t="s">
        <v>71</v>
      </c>
      <c r="F2400" s="1">
        <v>85.714285714285708</v>
      </c>
      <c r="G2400" s="16">
        <v>42260</v>
      </c>
      <c r="H2400" t="s">
        <v>228</v>
      </c>
      <c r="I2400">
        <v>1328</v>
      </c>
    </row>
    <row r="2401" spans="1:11" x14ac:dyDescent="0.25">
      <c r="A2401" t="s">
        <v>614</v>
      </c>
      <c r="B2401" t="s">
        <v>70</v>
      </c>
      <c r="C2401">
        <v>3</v>
      </c>
      <c r="D2401">
        <v>14</v>
      </c>
      <c r="E2401" t="s">
        <v>71</v>
      </c>
      <c r="F2401" s="1">
        <v>71.428571428571431</v>
      </c>
      <c r="G2401" s="16">
        <v>42260</v>
      </c>
      <c r="H2401" t="s">
        <v>54</v>
      </c>
      <c r="I2401">
        <v>4</v>
      </c>
    </row>
    <row r="2402" spans="1:11" x14ac:dyDescent="0.25">
      <c r="A2402" t="s">
        <v>614</v>
      </c>
      <c r="B2402" t="s">
        <v>70</v>
      </c>
      <c r="C2402">
        <v>6</v>
      </c>
      <c r="D2402">
        <v>14</v>
      </c>
      <c r="E2402" t="s">
        <v>71</v>
      </c>
      <c r="F2402" s="1">
        <v>28.571428571428569</v>
      </c>
      <c r="G2402" s="16">
        <v>42260</v>
      </c>
      <c r="H2402" t="s">
        <v>188</v>
      </c>
      <c r="I2402">
        <v>1515</v>
      </c>
    </row>
    <row r="2403" spans="1:11" x14ac:dyDescent="0.25">
      <c r="A2403" t="s">
        <v>614</v>
      </c>
      <c r="B2403" t="s">
        <v>72</v>
      </c>
      <c r="C2403">
        <v>1</v>
      </c>
      <c r="D2403">
        <v>17</v>
      </c>
      <c r="E2403" t="s">
        <v>73</v>
      </c>
      <c r="G2403" s="16">
        <v>42260</v>
      </c>
      <c r="H2403" t="s">
        <v>44</v>
      </c>
      <c r="I2403">
        <v>0</v>
      </c>
    </row>
    <row r="2404" spans="1:11" x14ac:dyDescent="0.25">
      <c r="A2404" t="s">
        <v>614</v>
      </c>
      <c r="B2404" t="s">
        <v>72</v>
      </c>
      <c r="C2404">
        <v>1</v>
      </c>
      <c r="D2404">
        <v>17</v>
      </c>
      <c r="E2404" t="s">
        <v>73</v>
      </c>
      <c r="F2404" s="1">
        <v>100.1</v>
      </c>
      <c r="G2404" s="16">
        <v>42260</v>
      </c>
      <c r="H2404" t="s">
        <v>231</v>
      </c>
      <c r="I2404">
        <v>1952</v>
      </c>
    </row>
    <row r="2405" spans="1:11" x14ac:dyDescent="0.25">
      <c r="A2405" t="s">
        <v>614</v>
      </c>
      <c r="B2405" t="s">
        <v>74</v>
      </c>
      <c r="C2405">
        <v>1</v>
      </c>
      <c r="D2405">
        <v>18</v>
      </c>
      <c r="E2405" t="s">
        <v>75</v>
      </c>
      <c r="G2405" s="16">
        <v>42260</v>
      </c>
      <c r="H2405" t="s">
        <v>44</v>
      </c>
      <c r="I2405">
        <v>0</v>
      </c>
    </row>
    <row r="2406" spans="1:11" x14ac:dyDescent="0.25">
      <c r="A2406" t="s">
        <v>614</v>
      </c>
      <c r="B2406" t="s">
        <v>74</v>
      </c>
      <c r="C2406">
        <v>1</v>
      </c>
      <c r="D2406">
        <v>18</v>
      </c>
      <c r="E2406" t="s">
        <v>75</v>
      </c>
      <c r="F2406" s="1">
        <v>100.3</v>
      </c>
      <c r="G2406" s="16">
        <v>42260</v>
      </c>
      <c r="H2406" t="s">
        <v>546</v>
      </c>
      <c r="I2406">
        <v>2127</v>
      </c>
    </row>
    <row r="2407" spans="1:11" x14ac:dyDescent="0.25">
      <c r="A2407" t="s">
        <v>614</v>
      </c>
      <c r="B2407" t="s">
        <v>76</v>
      </c>
      <c r="C2407">
        <v>1</v>
      </c>
      <c r="D2407">
        <v>22</v>
      </c>
      <c r="E2407" t="s">
        <v>77</v>
      </c>
      <c r="G2407" s="16">
        <v>42260</v>
      </c>
      <c r="H2407" t="s">
        <v>44</v>
      </c>
      <c r="I2407">
        <v>0</v>
      </c>
      <c r="K2407" t="s">
        <v>619</v>
      </c>
    </row>
    <row r="2408" spans="1:11" x14ac:dyDescent="0.25">
      <c r="A2408" t="s">
        <v>616</v>
      </c>
      <c r="B2408" t="s">
        <v>43</v>
      </c>
      <c r="C2408">
        <v>1</v>
      </c>
      <c r="D2408">
        <v>1</v>
      </c>
      <c r="E2408" t="s">
        <v>11</v>
      </c>
      <c r="G2408" s="16">
        <v>42260</v>
      </c>
      <c r="H2408" t="s">
        <v>44</v>
      </c>
      <c r="I2408">
        <v>0</v>
      </c>
    </row>
    <row r="2409" spans="1:11" x14ac:dyDescent="0.25">
      <c r="A2409" t="s">
        <v>616</v>
      </c>
      <c r="B2409" t="s">
        <v>43</v>
      </c>
      <c r="C2409">
        <v>2</v>
      </c>
      <c r="D2409">
        <v>1</v>
      </c>
      <c r="E2409" t="s">
        <v>11</v>
      </c>
      <c r="F2409" s="1">
        <v>92.307692307692307</v>
      </c>
      <c r="G2409" s="16">
        <v>42260</v>
      </c>
      <c r="H2409" t="s">
        <v>365</v>
      </c>
      <c r="I2409">
        <v>2003</v>
      </c>
    </row>
    <row r="2410" spans="1:11" x14ac:dyDescent="0.25">
      <c r="A2410" t="s">
        <v>616</v>
      </c>
      <c r="B2410" t="s">
        <v>43</v>
      </c>
      <c r="C2410">
        <v>5</v>
      </c>
      <c r="D2410">
        <v>1</v>
      </c>
      <c r="E2410" t="s">
        <v>11</v>
      </c>
      <c r="F2410" s="1">
        <v>69.230769230769226</v>
      </c>
      <c r="G2410" s="16">
        <v>42260</v>
      </c>
      <c r="H2410" t="s">
        <v>299</v>
      </c>
      <c r="I2410">
        <v>1477</v>
      </c>
    </row>
    <row r="2411" spans="1:11" x14ac:dyDescent="0.25">
      <c r="A2411" t="s">
        <v>616</v>
      </c>
      <c r="B2411" t="s">
        <v>43</v>
      </c>
      <c r="C2411">
        <v>5</v>
      </c>
      <c r="D2411">
        <v>1</v>
      </c>
      <c r="E2411" t="s">
        <v>11</v>
      </c>
      <c r="F2411" s="1">
        <v>69.230769230769226</v>
      </c>
      <c r="G2411" s="16">
        <v>42260</v>
      </c>
      <c r="H2411" t="s">
        <v>122</v>
      </c>
      <c r="I2411">
        <v>1990</v>
      </c>
    </row>
    <row r="2412" spans="1:11" x14ac:dyDescent="0.25">
      <c r="A2412" t="s">
        <v>616</v>
      </c>
      <c r="B2412" t="s">
        <v>43</v>
      </c>
      <c r="C2412">
        <v>7</v>
      </c>
      <c r="D2412">
        <v>1</v>
      </c>
      <c r="E2412" t="s">
        <v>11</v>
      </c>
      <c r="F2412" s="1">
        <v>53.846153846153847</v>
      </c>
      <c r="G2412" s="16">
        <v>42260</v>
      </c>
      <c r="H2412" t="s">
        <v>235</v>
      </c>
      <c r="I2412">
        <v>912</v>
      </c>
    </row>
    <row r="2413" spans="1:11" x14ac:dyDescent="0.25">
      <c r="A2413" t="s">
        <v>616</v>
      </c>
      <c r="B2413" t="s">
        <v>43</v>
      </c>
      <c r="C2413">
        <v>9</v>
      </c>
      <c r="D2413">
        <v>1</v>
      </c>
      <c r="E2413" t="s">
        <v>11</v>
      </c>
      <c r="F2413" s="1">
        <v>38.46153846153846</v>
      </c>
      <c r="G2413" s="16">
        <v>42260</v>
      </c>
      <c r="H2413" t="s">
        <v>384</v>
      </c>
      <c r="I2413">
        <v>1430</v>
      </c>
    </row>
    <row r="2414" spans="1:11" x14ac:dyDescent="0.25">
      <c r="A2414" t="s">
        <v>616</v>
      </c>
      <c r="B2414" t="s">
        <v>43</v>
      </c>
      <c r="C2414">
        <v>10</v>
      </c>
      <c r="D2414">
        <v>1</v>
      </c>
      <c r="E2414" t="s">
        <v>11</v>
      </c>
      <c r="F2414" s="1">
        <v>30.769230769230774</v>
      </c>
      <c r="G2414" s="16">
        <v>42260</v>
      </c>
      <c r="H2414" t="s">
        <v>298</v>
      </c>
      <c r="I2414">
        <v>1358</v>
      </c>
    </row>
    <row r="2415" spans="1:11" x14ac:dyDescent="0.25">
      <c r="A2415" t="s">
        <v>616</v>
      </c>
      <c r="B2415" t="s">
        <v>43</v>
      </c>
      <c r="C2415">
        <v>12</v>
      </c>
      <c r="D2415">
        <v>1</v>
      </c>
      <c r="E2415" t="s">
        <v>11</v>
      </c>
      <c r="F2415" s="1">
        <v>15.384615384615387</v>
      </c>
      <c r="G2415" s="16">
        <v>42260</v>
      </c>
      <c r="H2415" t="s">
        <v>355</v>
      </c>
      <c r="I2415">
        <v>1659</v>
      </c>
    </row>
    <row r="2416" spans="1:11" x14ac:dyDescent="0.25">
      <c r="A2416" t="s">
        <v>616</v>
      </c>
      <c r="B2416" t="s">
        <v>50</v>
      </c>
      <c r="C2416">
        <v>1</v>
      </c>
      <c r="D2416">
        <v>2</v>
      </c>
      <c r="E2416" t="s">
        <v>10</v>
      </c>
      <c r="G2416" s="16">
        <v>42260</v>
      </c>
      <c r="H2416" t="s">
        <v>44</v>
      </c>
      <c r="I2416">
        <v>0</v>
      </c>
    </row>
    <row r="2417" spans="1:9" x14ac:dyDescent="0.25">
      <c r="A2417" t="s">
        <v>616</v>
      </c>
      <c r="B2417" t="s">
        <v>50</v>
      </c>
      <c r="C2417">
        <v>3</v>
      </c>
      <c r="D2417">
        <v>2</v>
      </c>
      <c r="E2417" t="s">
        <v>10</v>
      </c>
      <c r="F2417" s="1">
        <v>33.333333333333329</v>
      </c>
      <c r="G2417" s="16">
        <v>42260</v>
      </c>
      <c r="H2417" t="s">
        <v>51</v>
      </c>
      <c r="I2417">
        <v>1112</v>
      </c>
    </row>
    <row r="2418" spans="1:9" x14ac:dyDescent="0.25">
      <c r="A2418" t="s">
        <v>616</v>
      </c>
      <c r="B2418" t="s">
        <v>52</v>
      </c>
      <c r="C2418">
        <v>1</v>
      </c>
      <c r="D2418">
        <v>3</v>
      </c>
      <c r="E2418" t="s">
        <v>9</v>
      </c>
      <c r="G2418" s="16">
        <v>42260</v>
      </c>
      <c r="H2418" t="s">
        <v>44</v>
      </c>
      <c r="I2418">
        <v>0</v>
      </c>
    </row>
    <row r="2419" spans="1:9" x14ac:dyDescent="0.25">
      <c r="A2419" t="s">
        <v>616</v>
      </c>
      <c r="B2419" t="s">
        <v>55</v>
      </c>
      <c r="C2419">
        <v>1</v>
      </c>
      <c r="D2419">
        <v>6</v>
      </c>
      <c r="E2419" t="s">
        <v>56</v>
      </c>
      <c r="G2419" s="16">
        <v>42260</v>
      </c>
      <c r="H2419" t="s">
        <v>44</v>
      </c>
      <c r="I2419">
        <v>0</v>
      </c>
    </row>
    <row r="2420" spans="1:9" x14ac:dyDescent="0.25">
      <c r="A2420" t="s">
        <v>616</v>
      </c>
      <c r="B2420" t="s">
        <v>57</v>
      </c>
      <c r="C2420">
        <v>1</v>
      </c>
      <c r="D2420">
        <v>10</v>
      </c>
      <c r="E2420" t="s">
        <v>58</v>
      </c>
      <c r="G2420" s="16">
        <v>42260</v>
      </c>
      <c r="H2420" t="s">
        <v>44</v>
      </c>
      <c r="I2420">
        <v>0</v>
      </c>
    </row>
    <row r="2421" spans="1:9" x14ac:dyDescent="0.25">
      <c r="A2421" t="s">
        <v>616</v>
      </c>
      <c r="B2421" t="s">
        <v>57</v>
      </c>
      <c r="C2421">
        <v>1</v>
      </c>
      <c r="D2421">
        <v>10</v>
      </c>
      <c r="E2421" t="s">
        <v>58</v>
      </c>
      <c r="F2421" s="1">
        <v>100.6</v>
      </c>
      <c r="G2421" s="16">
        <v>42260</v>
      </c>
      <c r="H2421" t="s">
        <v>391</v>
      </c>
      <c r="I2421">
        <v>732</v>
      </c>
    </row>
    <row r="2422" spans="1:9" x14ac:dyDescent="0.25">
      <c r="A2422" t="s">
        <v>616</v>
      </c>
      <c r="B2422" t="s">
        <v>57</v>
      </c>
      <c r="C2422">
        <v>2</v>
      </c>
      <c r="D2422">
        <v>10</v>
      </c>
      <c r="E2422" t="s">
        <v>58</v>
      </c>
      <c r="F2422" s="1">
        <v>83.333333333333329</v>
      </c>
      <c r="G2422" s="16">
        <v>42260</v>
      </c>
      <c r="H2422" t="s">
        <v>89</v>
      </c>
      <c r="I2422">
        <v>1938</v>
      </c>
    </row>
    <row r="2423" spans="1:9" x14ac:dyDescent="0.25">
      <c r="A2423" t="s">
        <v>616</v>
      </c>
      <c r="B2423" t="s">
        <v>57</v>
      </c>
      <c r="C2423">
        <v>2</v>
      </c>
      <c r="D2423">
        <v>10</v>
      </c>
      <c r="E2423" t="s">
        <v>58</v>
      </c>
      <c r="F2423" s="1">
        <v>83.333333333333329</v>
      </c>
      <c r="G2423" s="16">
        <v>42260</v>
      </c>
      <c r="H2423" t="s">
        <v>356</v>
      </c>
      <c r="I2423">
        <v>2054</v>
      </c>
    </row>
    <row r="2424" spans="1:9" x14ac:dyDescent="0.25">
      <c r="A2424" t="s">
        <v>616</v>
      </c>
      <c r="B2424" t="s">
        <v>57</v>
      </c>
      <c r="C2424">
        <v>5</v>
      </c>
      <c r="D2424">
        <v>10</v>
      </c>
      <c r="E2424" t="s">
        <v>58</v>
      </c>
      <c r="F2424" s="1">
        <v>33.333333333333329</v>
      </c>
      <c r="G2424" s="16">
        <v>42260</v>
      </c>
      <c r="H2424" t="s">
        <v>102</v>
      </c>
      <c r="I2424">
        <v>2004</v>
      </c>
    </row>
    <row r="2425" spans="1:9" x14ac:dyDescent="0.25">
      <c r="A2425" t="s">
        <v>616</v>
      </c>
      <c r="B2425" t="s">
        <v>57</v>
      </c>
      <c r="C2425">
        <v>6</v>
      </c>
      <c r="D2425">
        <v>10</v>
      </c>
      <c r="E2425" t="s">
        <v>58</v>
      </c>
      <c r="F2425" s="1">
        <v>16.666666666666657</v>
      </c>
      <c r="G2425" s="16">
        <v>42260</v>
      </c>
      <c r="H2425" t="s">
        <v>168</v>
      </c>
      <c r="I2425">
        <v>1815</v>
      </c>
    </row>
    <row r="2426" spans="1:9" x14ac:dyDescent="0.25">
      <c r="A2426" t="s">
        <v>616</v>
      </c>
      <c r="B2426" t="s">
        <v>60</v>
      </c>
      <c r="C2426">
        <v>1</v>
      </c>
      <c r="D2426">
        <v>11</v>
      </c>
      <c r="E2426" t="s">
        <v>61</v>
      </c>
      <c r="G2426" s="16">
        <v>42260</v>
      </c>
      <c r="H2426" t="s">
        <v>44</v>
      </c>
      <c r="I2426">
        <v>0</v>
      </c>
    </row>
    <row r="2427" spans="1:9" x14ac:dyDescent="0.25">
      <c r="A2427" t="s">
        <v>616</v>
      </c>
      <c r="B2427" t="s">
        <v>64</v>
      </c>
      <c r="C2427">
        <v>1</v>
      </c>
      <c r="D2427">
        <v>12</v>
      </c>
      <c r="E2427" t="s">
        <v>65</v>
      </c>
      <c r="G2427" s="16">
        <v>42260</v>
      </c>
      <c r="H2427" t="s">
        <v>44</v>
      </c>
      <c r="I2427">
        <v>0</v>
      </c>
    </row>
    <row r="2428" spans="1:9" x14ac:dyDescent="0.25">
      <c r="A2428" t="s">
        <v>616</v>
      </c>
      <c r="B2428" t="s">
        <v>64</v>
      </c>
      <c r="C2428">
        <v>2</v>
      </c>
      <c r="D2428">
        <v>12</v>
      </c>
      <c r="E2428" t="s">
        <v>65</v>
      </c>
      <c r="F2428" s="1">
        <v>50</v>
      </c>
      <c r="G2428" s="16">
        <v>42260</v>
      </c>
      <c r="H2428" t="s">
        <v>243</v>
      </c>
      <c r="I2428">
        <v>2013</v>
      </c>
    </row>
    <row r="2429" spans="1:9" x14ac:dyDescent="0.25">
      <c r="A2429" t="s">
        <v>616</v>
      </c>
      <c r="B2429" t="s">
        <v>66</v>
      </c>
      <c r="C2429">
        <v>1</v>
      </c>
      <c r="D2429">
        <v>13</v>
      </c>
      <c r="E2429" t="s">
        <v>67</v>
      </c>
      <c r="G2429" s="16">
        <v>42260</v>
      </c>
      <c r="H2429" t="s">
        <v>44</v>
      </c>
      <c r="I2429">
        <v>0</v>
      </c>
    </row>
    <row r="2430" spans="1:9" x14ac:dyDescent="0.25">
      <c r="A2430" t="s">
        <v>616</v>
      </c>
      <c r="B2430" t="s">
        <v>70</v>
      </c>
      <c r="C2430">
        <v>1</v>
      </c>
      <c r="D2430">
        <v>14</v>
      </c>
      <c r="E2430" t="s">
        <v>71</v>
      </c>
      <c r="G2430" s="16">
        <v>42260</v>
      </c>
      <c r="H2430" t="s">
        <v>44</v>
      </c>
      <c r="I2430">
        <v>0</v>
      </c>
    </row>
    <row r="2431" spans="1:9" x14ac:dyDescent="0.25">
      <c r="A2431" t="s">
        <v>616</v>
      </c>
      <c r="B2431" t="s">
        <v>72</v>
      </c>
      <c r="C2431">
        <v>1</v>
      </c>
      <c r="D2431">
        <v>17</v>
      </c>
      <c r="E2431" t="s">
        <v>73</v>
      </c>
      <c r="G2431" s="16">
        <v>42260</v>
      </c>
      <c r="H2431" t="s">
        <v>44</v>
      </c>
      <c r="I2431">
        <v>0</v>
      </c>
    </row>
    <row r="2432" spans="1:9" x14ac:dyDescent="0.25">
      <c r="A2432" t="s">
        <v>616</v>
      </c>
      <c r="B2432" t="s">
        <v>72</v>
      </c>
      <c r="C2432">
        <v>1</v>
      </c>
      <c r="D2432">
        <v>17</v>
      </c>
      <c r="E2432" t="s">
        <v>73</v>
      </c>
      <c r="F2432" s="1">
        <v>100.2</v>
      </c>
      <c r="G2432" s="16">
        <v>42260</v>
      </c>
      <c r="H2432" t="s">
        <v>146</v>
      </c>
      <c r="I2432">
        <v>2039</v>
      </c>
    </row>
    <row r="2433" spans="1:11" x14ac:dyDescent="0.25">
      <c r="A2433" t="s">
        <v>616</v>
      </c>
      <c r="B2433" t="s">
        <v>72</v>
      </c>
      <c r="C2433">
        <v>2</v>
      </c>
      <c r="D2433">
        <v>17</v>
      </c>
      <c r="E2433" t="s">
        <v>73</v>
      </c>
      <c r="F2433" s="1">
        <v>50</v>
      </c>
      <c r="G2433" s="16">
        <v>42260</v>
      </c>
      <c r="H2433" t="s">
        <v>245</v>
      </c>
      <c r="I2433">
        <v>1989</v>
      </c>
    </row>
    <row r="2434" spans="1:11" x14ac:dyDescent="0.25">
      <c r="A2434" t="s">
        <v>616</v>
      </c>
      <c r="B2434" t="s">
        <v>74</v>
      </c>
      <c r="C2434">
        <v>1</v>
      </c>
      <c r="D2434">
        <v>18</v>
      </c>
      <c r="E2434" t="s">
        <v>75</v>
      </c>
      <c r="G2434" s="16">
        <v>42260</v>
      </c>
      <c r="H2434" t="s">
        <v>44</v>
      </c>
      <c r="I2434">
        <v>0</v>
      </c>
    </row>
    <row r="2435" spans="1:11" x14ac:dyDescent="0.25">
      <c r="A2435" t="s">
        <v>616</v>
      </c>
      <c r="B2435" t="s">
        <v>76</v>
      </c>
      <c r="C2435">
        <v>1</v>
      </c>
      <c r="D2435">
        <v>22</v>
      </c>
      <c r="E2435" t="s">
        <v>77</v>
      </c>
      <c r="G2435" s="16">
        <v>42260</v>
      </c>
      <c r="H2435" t="s">
        <v>44</v>
      </c>
      <c r="I2435">
        <v>0</v>
      </c>
      <c r="K2435" t="s">
        <v>620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C1:ZZ91"/>
  <sheetViews>
    <sheetView zoomScale="91" zoomScaleNormal="91" workbookViewId="0">
      <selection activeCell="AL17" sqref="AL17"/>
    </sheetView>
  </sheetViews>
  <sheetFormatPr defaultColWidth="6.140625" defaultRowHeight="18.75" x14ac:dyDescent="0.3"/>
  <cols>
    <col min="1" max="2" width="6.140625" style="2"/>
    <col min="3" max="3" width="24.5703125" style="2" customWidth="1"/>
    <col min="4" max="4" width="20.140625" style="18" customWidth="1"/>
    <col min="5" max="5" width="14.5703125" style="18" customWidth="1"/>
    <col min="6" max="7" width="10.5703125" style="18" bestFit="1" customWidth="1"/>
    <col min="8" max="8" width="13.42578125" style="18" customWidth="1"/>
    <col min="9" max="9" width="12.5703125" style="18" customWidth="1"/>
    <col min="10" max="10" width="22.140625" style="18" customWidth="1"/>
    <col min="11" max="11" width="18.85546875" style="18" customWidth="1"/>
    <col min="12" max="12" width="19.7109375" style="18" customWidth="1"/>
    <col min="13" max="13" width="18.7109375" style="18" customWidth="1"/>
    <col min="14" max="14" width="15.140625" style="18" customWidth="1"/>
    <col min="15" max="15" width="21.85546875" style="18" bestFit="1" customWidth="1"/>
    <col min="16" max="16" width="19.42578125" style="18" customWidth="1"/>
    <col min="17" max="17" width="18.7109375" style="18" customWidth="1"/>
    <col min="18" max="18" width="22.140625" style="18" customWidth="1"/>
    <col min="19" max="19" width="12.85546875" style="18" customWidth="1"/>
    <col min="20" max="20" width="19.7109375" style="18" customWidth="1"/>
    <col min="21" max="21" width="21.42578125" style="18" customWidth="1"/>
    <col min="22" max="22" width="16.7109375" style="18" customWidth="1"/>
    <col min="23" max="23" width="26.85546875" style="18" customWidth="1"/>
    <col min="24" max="24" width="18.28515625" style="18" customWidth="1"/>
    <col min="25" max="25" width="26.140625" style="18" customWidth="1"/>
    <col min="26" max="26" width="17.7109375" style="18" customWidth="1"/>
    <col min="27" max="27" width="13.7109375" style="18" customWidth="1"/>
    <col min="28" max="28" width="19.28515625" style="18" customWidth="1"/>
    <col min="29" max="29" width="20.7109375" style="18" customWidth="1"/>
    <col min="30" max="30" width="23.5703125" style="18" customWidth="1"/>
    <col min="31" max="31" width="17.85546875" style="18" customWidth="1"/>
    <col min="32" max="32" width="22.42578125" style="18" customWidth="1"/>
    <col min="33" max="33" width="15" style="18" customWidth="1"/>
    <col min="34" max="34" width="18.5703125" style="18" customWidth="1"/>
    <col min="35" max="35" width="20.5703125" style="18" customWidth="1"/>
    <col min="36" max="36" width="19.7109375" style="18" customWidth="1"/>
    <col min="37" max="37" width="22.42578125" style="18" customWidth="1"/>
    <col min="38" max="38" width="23.85546875" style="18" customWidth="1"/>
    <col min="39" max="39" width="25.140625" style="18" customWidth="1"/>
    <col min="40" max="40" width="26.140625" style="18" customWidth="1"/>
    <col min="41" max="41" width="23.85546875" style="18" customWidth="1"/>
    <col min="42" max="42" width="20.5703125" style="18" customWidth="1"/>
    <col min="43" max="43" width="22.28515625" style="18" customWidth="1"/>
    <col min="44" max="44" width="22.7109375" style="18" bestFit="1" customWidth="1"/>
    <col min="45" max="45" width="21.140625" style="18" customWidth="1"/>
    <col min="46" max="46" width="14.5703125" style="18" customWidth="1"/>
    <col min="47" max="47" width="22" style="18" bestFit="1" customWidth="1"/>
    <col min="48" max="48" width="19.140625" style="18" bestFit="1" customWidth="1"/>
    <col min="49" max="49" width="21.85546875" style="18" bestFit="1" customWidth="1"/>
    <col min="50" max="50" width="14.5703125" style="18" bestFit="1" customWidth="1"/>
    <col min="51" max="702" width="6.140625" style="18"/>
    <col min="703" max="16384" width="6.140625" style="2"/>
  </cols>
  <sheetData>
    <row r="1" spans="3:50" ht="6" customHeight="1" x14ac:dyDescent="0.3"/>
    <row r="2" spans="3:50" x14ac:dyDescent="0.3">
      <c r="C2" s="3" t="s">
        <v>5</v>
      </c>
      <c r="D2" s="2" t="s">
        <v>41</v>
      </c>
      <c r="E2" s="19"/>
      <c r="F2" s="19"/>
      <c r="H2" s="21" t="s">
        <v>23</v>
      </c>
    </row>
    <row r="3" spans="3:50" ht="7.5" customHeight="1" x14ac:dyDescent="0.3"/>
    <row r="4" spans="3:50" x14ac:dyDescent="0.3">
      <c r="C4" s="3" t="s">
        <v>15</v>
      </c>
      <c r="D4" s="3" t="s">
        <v>14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3:50" x14ac:dyDescent="0.3">
      <c r="C5" s="4" t="s">
        <v>12</v>
      </c>
      <c r="D5" s="31" t="s">
        <v>41</v>
      </c>
      <c r="E5" s="22" t="s">
        <v>13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3:50" x14ac:dyDescent="0.3">
      <c r="C6" s="13" t="s">
        <v>41</v>
      </c>
      <c r="D6" s="23"/>
      <c r="E6" s="2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3:50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3:50" x14ac:dyDescent="0.3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3:50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3:50" x14ac:dyDescent="0.3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3:50" x14ac:dyDescent="0.3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3:50" x14ac:dyDescent="0.3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3:50" x14ac:dyDescent="0.3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3:50" x14ac:dyDescent="0.3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3:50" x14ac:dyDescent="0.3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3:50" x14ac:dyDescent="0.3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3:50" x14ac:dyDescent="0.3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3:50" x14ac:dyDescent="0.3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3:50" x14ac:dyDescent="0.3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3:50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3:50" x14ac:dyDescent="0.3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3:50" x14ac:dyDescent="0.3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3:50" x14ac:dyDescent="0.3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3:50" x14ac:dyDescent="0.3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3:50" x14ac:dyDescent="0.3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3:50" x14ac:dyDescent="0.3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3:50" x14ac:dyDescent="0.3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3:50" x14ac:dyDescent="0.3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3:50" x14ac:dyDescent="0.3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3:50" x14ac:dyDescent="0.3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3:50" x14ac:dyDescent="0.3">
      <c r="C31"/>
    </row>
    <row r="32" spans="3:50" x14ac:dyDescent="0.3">
      <c r="C32"/>
    </row>
    <row r="33" spans="3:3" x14ac:dyDescent="0.3">
      <c r="C33"/>
    </row>
    <row r="34" spans="3:3" x14ac:dyDescent="0.3">
      <c r="C34"/>
    </row>
    <row r="35" spans="3:3" x14ac:dyDescent="0.3">
      <c r="C35"/>
    </row>
    <row r="36" spans="3:3" x14ac:dyDescent="0.3">
      <c r="C36"/>
    </row>
    <row r="37" spans="3:3" x14ac:dyDescent="0.3">
      <c r="C37"/>
    </row>
    <row r="38" spans="3:3" x14ac:dyDescent="0.3">
      <c r="C38"/>
    </row>
    <row r="39" spans="3:3" x14ac:dyDescent="0.3">
      <c r="C39"/>
    </row>
    <row r="40" spans="3:3" x14ac:dyDescent="0.3">
      <c r="C40"/>
    </row>
    <row r="41" spans="3:3" x14ac:dyDescent="0.3">
      <c r="C41"/>
    </row>
    <row r="42" spans="3:3" x14ac:dyDescent="0.3">
      <c r="C42"/>
    </row>
    <row r="43" spans="3:3" x14ac:dyDescent="0.3">
      <c r="C43"/>
    </row>
    <row r="44" spans="3:3" x14ac:dyDescent="0.3">
      <c r="C44"/>
    </row>
    <row r="45" spans="3:3" x14ac:dyDescent="0.3">
      <c r="C45"/>
    </row>
    <row r="46" spans="3:3" x14ac:dyDescent="0.3">
      <c r="C46"/>
    </row>
    <row r="47" spans="3:3" x14ac:dyDescent="0.3">
      <c r="C47"/>
    </row>
    <row r="48" spans="3:3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</sheetData>
  <customSheetViews>
    <customSheetView guid="{1243F246-525E-48D5-BCD5-10109B205A3A}" showPageBreaks="1" fitToPage="1">
      <selection activeCell="C11" sqref="C11"/>
      <pageMargins left="0.7" right="0.7" top="0.75" bottom="0.75" header="0.3" footer="0.3"/>
      <pageSetup paperSize="262" orientation="landscape" horizontalDpi="300" verticalDpi="0" r:id="rId2"/>
    </customSheetView>
  </customSheetViews>
  <hyperlinks>
    <hyperlink ref="H2" location="'Top5'!A1" display="TOP 5 Summary"/>
  </hyperlinks>
  <pageMargins left="0.7" right="0.7" top="0.75" bottom="0.75" header="0.3" footer="0.3"/>
  <pageSetup paperSize="262" scale="69" orientation="landscape" horizontalDpi="300" verticalDpi="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C1:ZZ91"/>
  <sheetViews>
    <sheetView topLeftCell="AB1" zoomScale="91" zoomScaleNormal="91" workbookViewId="0">
      <selection activeCell="AL17" sqref="AL17"/>
    </sheetView>
  </sheetViews>
  <sheetFormatPr defaultColWidth="6.140625" defaultRowHeight="18.75" x14ac:dyDescent="0.3"/>
  <cols>
    <col min="1" max="2" width="6.140625" style="2"/>
    <col min="3" max="3" width="24.5703125" style="2" customWidth="1"/>
    <col min="4" max="4" width="20.140625" style="18" customWidth="1"/>
    <col min="5" max="5" width="14.5703125" style="18" bestFit="1" customWidth="1"/>
    <col min="6" max="6" width="10.5703125" style="18" bestFit="1" customWidth="1"/>
    <col min="7" max="7" width="5.140625" style="18" customWidth="1"/>
    <col min="8" max="8" width="13.42578125" style="18" customWidth="1"/>
    <col min="9" max="9" width="12.5703125" style="18" customWidth="1"/>
    <col min="10" max="10" width="22.140625" style="18" customWidth="1"/>
    <col min="11" max="11" width="18.85546875" style="18" customWidth="1"/>
    <col min="12" max="12" width="19.7109375" style="18" customWidth="1"/>
    <col min="13" max="13" width="18.7109375" style="18" customWidth="1"/>
    <col min="14" max="14" width="15.140625" style="18" customWidth="1"/>
    <col min="15" max="15" width="21.85546875" style="18" customWidth="1"/>
    <col min="16" max="16" width="19.42578125" style="18" customWidth="1"/>
    <col min="17" max="17" width="18.7109375" style="18" customWidth="1"/>
    <col min="18" max="18" width="22.140625" style="18" customWidth="1"/>
    <col min="19" max="19" width="12.85546875" style="18" customWidth="1"/>
    <col min="20" max="20" width="19.7109375" style="18" customWidth="1"/>
    <col min="21" max="21" width="21.42578125" style="18" customWidth="1"/>
    <col min="22" max="22" width="16.7109375" style="18" customWidth="1"/>
    <col min="23" max="23" width="26.85546875" style="18" customWidth="1"/>
    <col min="24" max="24" width="18.28515625" style="18" customWidth="1"/>
    <col min="25" max="25" width="26.140625" style="18" customWidth="1"/>
    <col min="26" max="26" width="17.7109375" style="18" customWidth="1"/>
    <col min="27" max="27" width="13.7109375" style="18" customWidth="1"/>
    <col min="28" max="28" width="19.28515625" style="18" customWidth="1"/>
    <col min="29" max="29" width="20.7109375" style="18" customWidth="1"/>
    <col min="30" max="30" width="23.5703125" style="18" customWidth="1"/>
    <col min="31" max="31" width="17.85546875" style="18" customWidth="1"/>
    <col min="32" max="32" width="22.42578125" style="18" customWidth="1"/>
    <col min="33" max="33" width="15" style="18" customWidth="1"/>
    <col min="34" max="34" width="18.5703125" style="18" customWidth="1"/>
    <col min="35" max="35" width="20.5703125" style="18" customWidth="1"/>
    <col min="36" max="36" width="19.7109375" style="18" customWidth="1"/>
    <col min="37" max="37" width="22.42578125" style="18" customWidth="1"/>
    <col min="38" max="38" width="23.85546875" style="18" customWidth="1"/>
    <col min="39" max="39" width="25.140625" style="18" customWidth="1"/>
    <col min="40" max="40" width="26.140625" style="18" customWidth="1"/>
    <col min="41" max="41" width="23.85546875" style="18" customWidth="1"/>
    <col min="42" max="42" width="20.5703125" style="18" customWidth="1"/>
    <col min="43" max="43" width="22.28515625" style="18" customWidth="1"/>
    <col min="44" max="44" width="22.7109375" style="18" bestFit="1" customWidth="1"/>
    <col min="45" max="45" width="21.140625" style="18" customWidth="1"/>
    <col min="46" max="46" width="14.5703125" style="18" customWidth="1"/>
    <col min="47" max="47" width="22" style="18" bestFit="1" customWidth="1"/>
    <col min="48" max="48" width="19.140625" style="18" bestFit="1" customWidth="1"/>
    <col min="49" max="49" width="21.85546875" style="18" bestFit="1" customWidth="1"/>
    <col min="50" max="50" width="14.5703125" style="18" bestFit="1" customWidth="1"/>
    <col min="51" max="702" width="6.140625" style="18"/>
    <col min="703" max="16384" width="6.140625" style="2"/>
  </cols>
  <sheetData>
    <row r="1" spans="3:50" ht="6" customHeight="1" x14ac:dyDescent="0.3"/>
    <row r="2" spans="3:50" x14ac:dyDescent="0.3">
      <c r="C2" s="3" t="s">
        <v>5</v>
      </c>
      <c r="D2" s="2" t="s">
        <v>41</v>
      </c>
      <c r="E2" s="19"/>
      <c r="F2" s="19"/>
      <c r="H2" s="21" t="s">
        <v>23</v>
      </c>
    </row>
    <row r="3" spans="3:50" ht="7.5" customHeight="1" x14ac:dyDescent="0.3"/>
    <row r="4" spans="3:50" x14ac:dyDescent="0.3">
      <c r="C4" s="3" t="s">
        <v>15</v>
      </c>
      <c r="D4" s="3" t="s">
        <v>14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3:50" x14ac:dyDescent="0.3">
      <c r="C5" s="4" t="s">
        <v>12</v>
      </c>
      <c r="D5" s="31" t="s">
        <v>41</v>
      </c>
      <c r="E5" s="29" t="s">
        <v>13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3:50" x14ac:dyDescent="0.3">
      <c r="C6" s="12" t="s">
        <v>41</v>
      </c>
      <c r="D6" s="23"/>
      <c r="E6" s="2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3:50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3:50" x14ac:dyDescent="0.3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3:50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3:50" x14ac:dyDescent="0.3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3:50" x14ac:dyDescent="0.3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3:50" x14ac:dyDescent="0.3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3:50" x14ac:dyDescent="0.3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3:50" x14ac:dyDescent="0.3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3:50" x14ac:dyDescent="0.3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3:50" x14ac:dyDescent="0.3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3:50" x14ac:dyDescent="0.3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3:50" x14ac:dyDescent="0.3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3:50" x14ac:dyDescent="0.3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3:50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3:50" x14ac:dyDescent="0.3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3:50" x14ac:dyDescent="0.3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3:50" x14ac:dyDescent="0.3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3:50" x14ac:dyDescent="0.3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3:50" x14ac:dyDescent="0.3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3:50" x14ac:dyDescent="0.3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3:50" x14ac:dyDescent="0.3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3:50" x14ac:dyDescent="0.3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3:50" x14ac:dyDescent="0.3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3:50" x14ac:dyDescent="0.3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3:50" x14ac:dyDescent="0.3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3:50" x14ac:dyDescent="0.3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3:50" x14ac:dyDescent="0.3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3:50" x14ac:dyDescent="0.3">
      <c r="C34"/>
    </row>
    <row r="35" spans="3:50" x14ac:dyDescent="0.3">
      <c r="C35"/>
    </row>
    <row r="36" spans="3:50" x14ac:dyDescent="0.3">
      <c r="C36"/>
    </row>
    <row r="37" spans="3:50" x14ac:dyDescent="0.3">
      <c r="C37"/>
    </row>
    <row r="38" spans="3:50" x14ac:dyDescent="0.3">
      <c r="C38"/>
    </row>
    <row r="39" spans="3:50" x14ac:dyDescent="0.3">
      <c r="C39"/>
    </row>
    <row r="40" spans="3:50" x14ac:dyDescent="0.3">
      <c r="C40"/>
    </row>
    <row r="41" spans="3:50" x14ac:dyDescent="0.3">
      <c r="C41"/>
    </row>
    <row r="42" spans="3:50" x14ac:dyDescent="0.3">
      <c r="C42"/>
    </row>
    <row r="43" spans="3:50" x14ac:dyDescent="0.3">
      <c r="C43"/>
    </row>
    <row r="44" spans="3:50" x14ac:dyDescent="0.3">
      <c r="C44"/>
    </row>
    <row r="45" spans="3:50" x14ac:dyDescent="0.3">
      <c r="C45"/>
    </row>
    <row r="46" spans="3:50" x14ac:dyDescent="0.3">
      <c r="C46"/>
    </row>
    <row r="47" spans="3:50" x14ac:dyDescent="0.3">
      <c r="C47"/>
    </row>
    <row r="48" spans="3:50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</sheetData>
  <customSheetViews>
    <customSheetView guid="{1243F246-525E-48D5-BCD5-10109B205A3A}" showPageBreaks="1" fitToPage="1">
      <selection activeCell="C11" sqref="C11"/>
      <pageMargins left="0.7" right="0.7" top="0.75" bottom="0.75" header="0.3" footer="0.3"/>
      <pageSetup paperSize="262" orientation="landscape" horizontalDpi="300" verticalDpi="0" r:id="rId2"/>
    </customSheetView>
  </customSheetViews>
  <hyperlinks>
    <hyperlink ref="H2" location="'Top5'!A1" display="TOP 5 Summary"/>
  </hyperlinks>
  <pageMargins left="0.7" right="0.7" top="0.75" bottom="0.75" header="0.3" footer="0.3"/>
  <pageSetup paperSize="262" scale="68" orientation="landscape" horizontalDpi="300" verticalDpi="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C1:ZZ91"/>
  <sheetViews>
    <sheetView topLeftCell="AH1" zoomScale="91" zoomScaleNormal="91" workbookViewId="0">
      <selection activeCell="AL17" sqref="AL17"/>
    </sheetView>
  </sheetViews>
  <sheetFormatPr defaultColWidth="6.140625" defaultRowHeight="18.75" x14ac:dyDescent="0.3"/>
  <cols>
    <col min="1" max="2" width="6.140625" style="2"/>
    <col min="3" max="3" width="24.5703125" style="2" customWidth="1"/>
    <col min="4" max="4" width="20.140625" style="18" customWidth="1"/>
    <col min="5" max="5" width="14.5703125" style="18" customWidth="1"/>
    <col min="6" max="6" width="10.5703125" style="18" customWidth="1"/>
    <col min="7" max="7" width="9.140625" style="18" customWidth="1"/>
    <col min="8" max="8" width="12.7109375" style="18" customWidth="1"/>
    <col min="9" max="9" width="9.140625" style="18" customWidth="1"/>
    <col min="10" max="10" width="22.140625" style="18" customWidth="1"/>
    <col min="11" max="11" width="18.85546875" style="18" customWidth="1"/>
    <col min="12" max="12" width="19.7109375" style="18" bestFit="1" customWidth="1"/>
    <col min="13" max="13" width="18.7109375" style="18" customWidth="1"/>
    <col min="14" max="14" width="15.140625" style="18" customWidth="1"/>
    <col min="15" max="15" width="21.85546875" style="18" bestFit="1" customWidth="1"/>
    <col min="16" max="16" width="19.42578125" style="18" customWidth="1"/>
    <col min="17" max="17" width="18.7109375" style="18" customWidth="1"/>
    <col min="18" max="18" width="22.140625" style="18" customWidth="1"/>
    <col min="19" max="19" width="12.85546875" style="18" customWidth="1"/>
    <col min="20" max="20" width="19.7109375" style="18" customWidth="1"/>
    <col min="21" max="21" width="21.42578125" style="18" customWidth="1"/>
    <col min="22" max="22" width="16.7109375" style="18" customWidth="1"/>
    <col min="23" max="23" width="26.85546875" style="18" customWidth="1"/>
    <col min="24" max="24" width="18.28515625" style="18" customWidth="1"/>
    <col min="25" max="25" width="26.140625" style="18" customWidth="1"/>
    <col min="26" max="26" width="17.7109375" style="18" customWidth="1"/>
    <col min="27" max="27" width="13.7109375" style="18" customWidth="1"/>
    <col min="28" max="28" width="19.28515625" style="18" customWidth="1"/>
    <col min="29" max="29" width="20.7109375" style="18" customWidth="1"/>
    <col min="30" max="30" width="23.5703125" style="18" customWidth="1"/>
    <col min="31" max="31" width="17.85546875" style="18" customWidth="1"/>
    <col min="32" max="32" width="22.42578125" style="18" customWidth="1"/>
    <col min="33" max="33" width="15" style="18" customWidth="1"/>
    <col min="34" max="34" width="18.5703125" style="18" customWidth="1"/>
    <col min="35" max="35" width="20.5703125" style="18" customWidth="1"/>
    <col min="36" max="36" width="19.7109375" style="18" customWidth="1"/>
    <col min="37" max="37" width="22.42578125" style="18" customWidth="1"/>
    <col min="38" max="38" width="23.85546875" style="18" customWidth="1"/>
    <col min="39" max="39" width="25.140625" style="18" customWidth="1"/>
    <col min="40" max="40" width="26.140625" style="18" bestFit="1" customWidth="1"/>
    <col min="41" max="41" width="23.85546875" style="18" customWidth="1"/>
    <col min="42" max="42" width="20.5703125" style="18" customWidth="1"/>
    <col min="43" max="43" width="22.28515625" style="18" customWidth="1"/>
    <col min="44" max="44" width="22.7109375" style="18" bestFit="1" customWidth="1"/>
    <col min="45" max="45" width="21.140625" style="18" bestFit="1" customWidth="1"/>
    <col min="46" max="46" width="14.5703125" style="18" bestFit="1" customWidth="1"/>
    <col min="47" max="47" width="10.5703125" style="18" bestFit="1" customWidth="1"/>
    <col min="48" max="48" width="5.140625" style="18" bestFit="1" customWidth="1"/>
    <col min="49" max="49" width="21.85546875" style="18" bestFit="1" customWidth="1"/>
    <col min="50" max="50" width="14.5703125" style="18" bestFit="1" customWidth="1"/>
    <col min="51" max="702" width="6.140625" style="18"/>
    <col min="703" max="16384" width="6.140625" style="2"/>
  </cols>
  <sheetData>
    <row r="1" spans="3:50" ht="6" customHeight="1" x14ac:dyDescent="0.3"/>
    <row r="2" spans="3:50" x14ac:dyDescent="0.3">
      <c r="C2" s="3" t="s">
        <v>5</v>
      </c>
      <c r="D2" s="2" t="s">
        <v>41</v>
      </c>
      <c r="E2" s="19"/>
      <c r="F2" s="19"/>
      <c r="H2" s="21" t="s">
        <v>23</v>
      </c>
    </row>
    <row r="3" spans="3:50" ht="7.5" customHeight="1" x14ac:dyDescent="0.3"/>
    <row r="4" spans="3:50" x14ac:dyDescent="0.3">
      <c r="C4" s="3" t="s">
        <v>15</v>
      </c>
      <c r="D4" s="3" t="s">
        <v>14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3:50" x14ac:dyDescent="0.3">
      <c r="C5" s="14" t="s">
        <v>12</v>
      </c>
      <c r="D5" s="31" t="s">
        <v>41</v>
      </c>
      <c r="E5" s="22" t="s">
        <v>13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3:50" x14ac:dyDescent="0.3">
      <c r="C6" s="17" t="s">
        <v>41</v>
      </c>
      <c r="D6" s="23"/>
      <c r="E6" s="2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3:50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3:50" x14ac:dyDescent="0.3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3:50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3:50" x14ac:dyDescent="0.3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3:50" x14ac:dyDescent="0.3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3:50" x14ac:dyDescent="0.3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3:50" x14ac:dyDescent="0.3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3:50" x14ac:dyDescent="0.3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3:50" x14ac:dyDescent="0.3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3:50" x14ac:dyDescent="0.3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3:50" x14ac:dyDescent="0.3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3:50" x14ac:dyDescent="0.3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3:50" x14ac:dyDescent="0.3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3:50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3:50" x14ac:dyDescent="0.3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3:50" x14ac:dyDescent="0.3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3:50" x14ac:dyDescent="0.3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3:50" x14ac:dyDescent="0.3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3:50" x14ac:dyDescent="0.3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3:50" x14ac:dyDescent="0.3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3:50" x14ac:dyDescent="0.3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3:50" x14ac:dyDescent="0.3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3:50" x14ac:dyDescent="0.3">
      <c r="C29"/>
    </row>
    <row r="30" spans="3:50" x14ac:dyDescent="0.3">
      <c r="C30"/>
    </row>
    <row r="31" spans="3:50" x14ac:dyDescent="0.3">
      <c r="C31"/>
    </row>
    <row r="32" spans="3:50" x14ac:dyDescent="0.3">
      <c r="C32"/>
    </row>
    <row r="33" spans="3:3" x14ac:dyDescent="0.3">
      <c r="C33"/>
    </row>
    <row r="34" spans="3:3" x14ac:dyDescent="0.3">
      <c r="C34"/>
    </row>
    <row r="35" spans="3:3" x14ac:dyDescent="0.3">
      <c r="C35"/>
    </row>
    <row r="36" spans="3:3" x14ac:dyDescent="0.3">
      <c r="C36"/>
    </row>
    <row r="37" spans="3:3" x14ac:dyDescent="0.3">
      <c r="C37"/>
    </row>
    <row r="38" spans="3:3" x14ac:dyDescent="0.3">
      <c r="C38"/>
    </row>
    <row r="39" spans="3:3" x14ac:dyDescent="0.3">
      <c r="C39"/>
    </row>
    <row r="40" spans="3:3" x14ac:dyDescent="0.3">
      <c r="C40"/>
    </row>
    <row r="41" spans="3:3" x14ac:dyDescent="0.3">
      <c r="C41"/>
    </row>
    <row r="42" spans="3:3" x14ac:dyDescent="0.3">
      <c r="C42"/>
    </row>
    <row r="43" spans="3:3" x14ac:dyDescent="0.3">
      <c r="C43"/>
    </row>
    <row r="44" spans="3:3" x14ac:dyDescent="0.3">
      <c r="C44"/>
    </row>
    <row r="45" spans="3:3" x14ac:dyDescent="0.3">
      <c r="C45"/>
    </row>
    <row r="46" spans="3:3" x14ac:dyDescent="0.3">
      <c r="C46"/>
    </row>
    <row r="47" spans="3:3" x14ac:dyDescent="0.3">
      <c r="C47"/>
    </row>
    <row r="48" spans="3:3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</sheetData>
  <customSheetViews>
    <customSheetView guid="{1243F246-525E-48D5-BCD5-10109B205A3A}" showPageBreaks="1" fitToPage="1">
      <selection activeCell="G8" sqref="G8"/>
      <pageMargins left="0.7" right="0.7" top="0.75" bottom="0.75" header="0.3" footer="0.3"/>
      <pageSetup paperSize="262" orientation="landscape" horizontalDpi="720" verticalDpi="0" r:id="rId2"/>
    </customSheetView>
  </customSheetViews>
  <hyperlinks>
    <hyperlink ref="H2" location="'Top5'!A1" display="TOP 5 Summary"/>
  </hyperlinks>
  <pageMargins left="0.7" right="0.7" top="0.75" bottom="0.75" header="0.3" footer="0.3"/>
  <pageSetup paperSize="262" scale="99" orientation="landscape" horizontalDpi="72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14"/>
  <sheetViews>
    <sheetView workbookViewId="0">
      <selection sqref="A1:XFD1048576"/>
    </sheetView>
  </sheetViews>
  <sheetFormatPr defaultRowHeight="15" x14ac:dyDescent="0.25"/>
  <cols>
    <col min="1" max="1" width="20.7109375" bestFit="1" customWidth="1"/>
    <col min="2" max="2" width="16.28515625" bestFit="1" customWidth="1"/>
    <col min="3" max="3" width="17.5703125" bestFit="1" customWidth="1"/>
    <col min="4" max="4" width="18" bestFit="1" customWidth="1"/>
    <col min="5" max="5" width="17.5703125" bestFit="1" customWidth="1"/>
    <col min="6" max="6" width="12.140625" bestFit="1" customWidth="1"/>
    <col min="7" max="7" width="19.5703125" bestFit="1" customWidth="1"/>
    <col min="8" max="8" width="16.140625" bestFit="1" customWidth="1"/>
    <col min="9" max="9" width="18.85546875" bestFit="1" customWidth="1"/>
    <col min="10" max="10" width="17.28515625" bestFit="1" customWidth="1"/>
    <col min="11" max="11" width="19.85546875" bestFit="1" customWidth="1"/>
    <col min="12" max="12" width="20.7109375" bestFit="1" customWidth="1"/>
    <col min="13" max="13" width="16.42578125" bestFit="1" customWidth="1"/>
    <col min="14" max="14" width="16.7109375" bestFit="1" customWidth="1"/>
    <col min="15" max="15" width="16.140625" bestFit="1" customWidth="1"/>
    <col min="16" max="16" width="16.85546875" bestFit="1" customWidth="1"/>
    <col min="17" max="17" width="17.28515625" bestFit="1" customWidth="1"/>
    <col min="18" max="18" width="22" bestFit="1" customWidth="1"/>
    <col min="19" max="19" width="19.42578125" bestFit="1" customWidth="1"/>
    <col min="20" max="20" width="19.5703125" bestFit="1" customWidth="1"/>
    <col min="21" max="21" width="12.7109375" bestFit="1" customWidth="1"/>
    <col min="22" max="22" width="24.28515625" bestFit="1" customWidth="1"/>
    <col min="23" max="23" width="16.28515625" bestFit="1" customWidth="1"/>
    <col min="24" max="24" width="17.5703125" bestFit="1" customWidth="1"/>
    <col min="25" max="25" width="19.140625" bestFit="1" customWidth="1"/>
    <col min="26" max="26" width="17.42578125" bestFit="1" customWidth="1"/>
    <col min="27" max="27" width="16.5703125" bestFit="1" customWidth="1"/>
    <col min="28" max="28" width="20.7109375" bestFit="1" customWidth="1"/>
    <col min="29" max="29" width="21.42578125" bestFit="1" customWidth="1"/>
    <col min="30" max="30" width="17.85546875" bestFit="1" customWidth="1"/>
    <col min="31" max="31" width="22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8.570312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55</v>
      </c>
    </row>
    <row r="3" spans="1:57" x14ac:dyDescent="0.25">
      <c r="A3" s="45" t="s">
        <v>15</v>
      </c>
    </row>
    <row r="4" spans="1:57" ht="59.25" x14ac:dyDescent="0.25">
      <c r="B4" t="s">
        <v>455</v>
      </c>
      <c r="C4" t="s">
        <v>456</v>
      </c>
      <c r="D4" t="s">
        <v>457</v>
      </c>
      <c r="E4" t="s">
        <v>458</v>
      </c>
      <c r="F4" t="s">
        <v>459</v>
      </c>
      <c r="G4" t="s">
        <v>460</v>
      </c>
      <c r="H4" t="s">
        <v>461</v>
      </c>
      <c r="I4" t="s">
        <v>462</v>
      </c>
      <c r="J4" t="s">
        <v>463</v>
      </c>
      <c r="K4" t="s">
        <v>464</v>
      </c>
      <c r="L4" t="s">
        <v>465</v>
      </c>
      <c r="M4" t="s">
        <v>466</v>
      </c>
      <c r="N4" t="s">
        <v>467</v>
      </c>
      <c r="O4" t="s">
        <v>468</v>
      </c>
      <c r="P4" t="s">
        <v>469</v>
      </c>
      <c r="Q4" t="s">
        <v>470</v>
      </c>
      <c r="R4" t="s">
        <v>471</v>
      </c>
      <c r="S4" t="s">
        <v>472</v>
      </c>
      <c r="T4" t="s">
        <v>473</v>
      </c>
      <c r="U4" t="s">
        <v>474</v>
      </c>
      <c r="V4" t="s">
        <v>475</v>
      </c>
      <c r="W4" t="s">
        <v>476</v>
      </c>
      <c r="X4" t="s">
        <v>477</v>
      </c>
      <c r="Y4" t="s">
        <v>478</v>
      </c>
      <c r="Z4" t="s">
        <v>479</v>
      </c>
      <c r="AA4" t="s">
        <v>480</v>
      </c>
      <c r="AB4" t="s">
        <v>486</v>
      </c>
      <c r="AC4" t="s">
        <v>481</v>
      </c>
      <c r="AD4" t="s">
        <v>487</v>
      </c>
      <c r="AE4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s="47" t="s">
        <v>13</v>
      </c>
    </row>
    <row r="5" spans="1:57" x14ac:dyDescent="0.25">
      <c r="A5" s="46" t="s">
        <v>191</v>
      </c>
      <c r="B5" s="1"/>
      <c r="C5" s="1"/>
      <c r="D5" s="1"/>
      <c r="E5" s="1"/>
      <c r="F5" s="1">
        <v>100.2</v>
      </c>
      <c r="G5" s="1"/>
      <c r="H5" s="1"/>
      <c r="I5" s="1"/>
      <c r="J5" s="1"/>
      <c r="K5" s="1">
        <v>100.2</v>
      </c>
      <c r="L5" s="1">
        <v>100.2</v>
      </c>
      <c r="M5" s="1"/>
      <c r="N5" s="1"/>
      <c r="O5" s="1"/>
      <c r="P5" s="1"/>
      <c r="Q5" s="1"/>
      <c r="R5" s="1"/>
      <c r="S5" s="1"/>
      <c r="T5" s="1"/>
      <c r="U5" s="1"/>
      <c r="V5" s="1">
        <v>100.2</v>
      </c>
      <c r="W5" s="1"/>
      <c r="X5" s="1"/>
      <c r="Y5" s="1"/>
      <c r="Z5" s="1">
        <v>100.2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>
        <v>100.1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>
        <v>601.1</v>
      </c>
    </row>
    <row r="6" spans="1:57" x14ac:dyDescent="0.25">
      <c r="A6" s="46" t="s">
        <v>166</v>
      </c>
      <c r="B6" s="1"/>
      <c r="C6" s="1"/>
      <c r="D6" s="1"/>
      <c r="E6" s="1">
        <v>50</v>
      </c>
      <c r="F6" s="1">
        <v>50</v>
      </c>
      <c r="G6" s="1"/>
      <c r="H6" s="1"/>
      <c r="I6" s="1"/>
      <c r="J6" s="1"/>
      <c r="K6" s="1">
        <v>50</v>
      </c>
      <c r="L6" s="1"/>
      <c r="M6" s="1"/>
      <c r="N6" s="1"/>
      <c r="O6" s="1"/>
      <c r="P6" s="1"/>
      <c r="Q6" s="1"/>
      <c r="R6" s="1"/>
      <c r="S6" s="1"/>
      <c r="T6" s="1"/>
      <c r="U6" s="1"/>
      <c r="V6" s="1">
        <v>50</v>
      </c>
      <c r="W6" s="1"/>
      <c r="X6" s="1"/>
      <c r="Y6" s="1"/>
      <c r="Z6" s="1"/>
      <c r="AA6" s="1"/>
      <c r="AB6" s="1"/>
      <c r="AC6" s="1"/>
      <c r="AD6" s="1">
        <v>66.666666666666657</v>
      </c>
      <c r="AE6" s="1"/>
      <c r="AF6" s="1">
        <v>100.4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>
        <v>100.1</v>
      </c>
      <c r="AY6" s="1"/>
      <c r="AZ6" s="1">
        <v>75</v>
      </c>
      <c r="BA6" s="1"/>
      <c r="BB6" s="1"/>
      <c r="BC6" s="1"/>
      <c r="BD6" s="1"/>
      <c r="BE6" s="1">
        <v>542.16666666666663</v>
      </c>
    </row>
    <row r="7" spans="1:57" x14ac:dyDescent="0.25">
      <c r="A7" s="46" t="s">
        <v>343</v>
      </c>
      <c r="B7" s="1"/>
      <c r="C7" s="1"/>
      <c r="D7" s="1"/>
      <c r="E7" s="1"/>
      <c r="F7" s="1"/>
      <c r="G7" s="1"/>
      <c r="H7" s="1"/>
      <c r="I7" s="1"/>
      <c r="J7" s="1">
        <v>66.666666666666657</v>
      </c>
      <c r="K7" s="1"/>
      <c r="L7" s="1"/>
      <c r="M7" s="1"/>
      <c r="N7" s="1"/>
      <c r="O7" s="1"/>
      <c r="P7" s="1"/>
      <c r="Q7" s="1"/>
      <c r="R7" s="1"/>
      <c r="S7" s="1"/>
      <c r="T7" s="1"/>
      <c r="U7" s="1">
        <v>100.1</v>
      </c>
      <c r="V7" s="1"/>
      <c r="W7" s="1"/>
      <c r="X7" s="1"/>
      <c r="Y7" s="1"/>
      <c r="Z7" s="1"/>
      <c r="AA7" s="1"/>
      <c r="AB7" s="1"/>
      <c r="AC7" s="1"/>
      <c r="AD7" s="1">
        <v>100.3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>
        <v>100.2</v>
      </c>
      <c r="AZ7" s="1">
        <v>50</v>
      </c>
      <c r="BA7" s="1"/>
      <c r="BB7" s="1"/>
      <c r="BC7" s="1"/>
      <c r="BD7" s="1"/>
      <c r="BE7" s="1">
        <v>417.26666666666665</v>
      </c>
    </row>
    <row r="8" spans="1:57" x14ac:dyDescent="0.25">
      <c r="A8" s="46" t="s">
        <v>315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v>100.3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>
        <v>100.4</v>
      </c>
      <c r="BA8" s="1"/>
      <c r="BB8" s="1"/>
      <c r="BC8" s="1">
        <v>100.1</v>
      </c>
      <c r="BD8" s="1"/>
      <c r="BE8" s="1">
        <v>300.79999999999995</v>
      </c>
    </row>
    <row r="9" spans="1:57" x14ac:dyDescent="0.25">
      <c r="A9" s="46" t="s">
        <v>352</v>
      </c>
      <c r="B9" s="1"/>
      <c r="C9" s="1"/>
      <c r="D9" s="1"/>
      <c r="E9" s="1"/>
      <c r="F9" s="1"/>
      <c r="G9" s="1"/>
      <c r="H9" s="1"/>
      <c r="I9" s="1"/>
      <c r="J9" s="1"/>
      <c r="K9" s="1"/>
      <c r="L9" s="1">
        <v>50</v>
      </c>
      <c r="M9" s="1"/>
      <c r="N9" s="1"/>
      <c r="O9" s="1"/>
      <c r="P9" s="1"/>
      <c r="Q9" s="1"/>
      <c r="R9" s="1"/>
      <c r="S9" s="1"/>
      <c r="T9" s="1"/>
      <c r="U9" s="1"/>
      <c r="V9" s="1"/>
      <c r="W9" s="1">
        <v>25</v>
      </c>
      <c r="X9" s="1"/>
      <c r="Y9" s="1"/>
      <c r="Z9" s="1">
        <v>50</v>
      </c>
      <c r="AA9" s="1"/>
      <c r="AB9" s="1"/>
      <c r="AC9" s="1"/>
      <c r="AD9" s="1"/>
      <c r="AE9" s="1"/>
      <c r="AF9" s="1">
        <v>50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>
        <v>100.1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>
        <v>275.10000000000002</v>
      </c>
    </row>
    <row r="10" spans="1:57" x14ac:dyDescent="0.25">
      <c r="A10" s="46" t="s">
        <v>414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75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>
        <v>100.3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>
        <v>175.3</v>
      </c>
    </row>
    <row r="11" spans="1:57" x14ac:dyDescent="0.25">
      <c r="A11" s="46" t="s">
        <v>326</v>
      </c>
      <c r="B11" s="1"/>
      <c r="C11" s="1"/>
      <c r="D11" s="1"/>
      <c r="E11" s="1"/>
      <c r="F11" s="1"/>
      <c r="G11" s="1"/>
      <c r="H11" s="1"/>
      <c r="I11" s="1"/>
      <c r="J11" s="1">
        <v>33.333333333333329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>
        <v>50</v>
      </c>
      <c r="AZ11" s="1"/>
      <c r="BA11" s="1"/>
      <c r="BB11" s="1"/>
      <c r="BC11" s="1"/>
      <c r="BD11" s="1"/>
      <c r="BE11" s="1">
        <v>83.333333333333329</v>
      </c>
    </row>
    <row r="12" spans="1:57" x14ac:dyDescent="0.25">
      <c r="A12" s="46" t="s">
        <v>146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v>33.333333333333329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>
        <v>33.333333333333329</v>
      </c>
    </row>
    <row r="13" spans="1:57" x14ac:dyDescent="0.25">
      <c r="A13" s="46" t="s">
        <v>44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46" t="s">
        <v>13</v>
      </c>
      <c r="B14" s="1"/>
      <c r="C14" s="1"/>
      <c r="D14" s="1"/>
      <c r="E14" s="1">
        <v>50</v>
      </c>
      <c r="F14" s="1">
        <v>150.19999999999999</v>
      </c>
      <c r="G14" s="1"/>
      <c r="H14" s="1"/>
      <c r="I14" s="1"/>
      <c r="J14" s="1">
        <v>99.999999999999986</v>
      </c>
      <c r="K14" s="1">
        <v>150.19999999999999</v>
      </c>
      <c r="L14" s="1">
        <v>150.19999999999999</v>
      </c>
      <c r="M14" s="1"/>
      <c r="N14" s="1"/>
      <c r="O14" s="1"/>
      <c r="P14" s="1"/>
      <c r="Q14" s="1"/>
      <c r="R14" s="1"/>
      <c r="S14" s="1"/>
      <c r="T14" s="1"/>
      <c r="U14" s="1">
        <v>100.1</v>
      </c>
      <c r="V14" s="1">
        <v>150.19999999999999</v>
      </c>
      <c r="W14" s="1">
        <v>100</v>
      </c>
      <c r="X14" s="1"/>
      <c r="Y14" s="1"/>
      <c r="Z14" s="1">
        <v>150.19999999999999</v>
      </c>
      <c r="AA14" s="1"/>
      <c r="AB14" s="1"/>
      <c r="AC14" s="1"/>
      <c r="AD14" s="1">
        <v>200.29999999999995</v>
      </c>
      <c r="AE14" s="1"/>
      <c r="AF14" s="1">
        <v>150.4</v>
      </c>
      <c r="AG14" s="1"/>
      <c r="AH14" s="1">
        <v>100.3</v>
      </c>
      <c r="AI14" s="1"/>
      <c r="AJ14" s="1"/>
      <c r="AK14" s="1"/>
      <c r="AL14" s="1"/>
      <c r="AM14" s="1">
        <v>100.1</v>
      </c>
      <c r="AN14" s="1"/>
      <c r="AO14" s="1"/>
      <c r="AP14" s="1"/>
      <c r="AQ14" s="1">
        <v>100.1</v>
      </c>
      <c r="AR14" s="1">
        <v>100.3</v>
      </c>
      <c r="AS14" s="1"/>
      <c r="AT14" s="1"/>
      <c r="AU14" s="1"/>
      <c r="AV14" s="1"/>
      <c r="AW14" s="1"/>
      <c r="AX14" s="1">
        <v>100.1</v>
      </c>
      <c r="AY14" s="1">
        <v>150.19999999999999</v>
      </c>
      <c r="AZ14" s="1">
        <v>225.4</v>
      </c>
      <c r="BA14" s="1"/>
      <c r="BB14" s="1"/>
      <c r="BC14" s="1">
        <v>100.1</v>
      </c>
      <c r="BD14" s="1"/>
      <c r="BE14" s="1">
        <v>2428.4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E93"/>
  <sheetViews>
    <sheetView topLeftCell="J1" workbookViewId="0">
      <selection sqref="A1:XFD1048576"/>
    </sheetView>
  </sheetViews>
  <sheetFormatPr defaultRowHeight="15" x14ac:dyDescent="0.25"/>
  <cols>
    <col min="1" max="1" width="24.85546875" bestFit="1" customWidth="1"/>
    <col min="2" max="2" width="16.28515625" bestFit="1" customWidth="1"/>
    <col min="3" max="3" width="17.5703125" bestFit="1" customWidth="1"/>
    <col min="4" max="4" width="18" bestFit="1" customWidth="1"/>
    <col min="5" max="5" width="17.5703125" bestFit="1" customWidth="1"/>
    <col min="6" max="6" width="12.140625" bestFit="1" customWidth="1"/>
    <col min="7" max="7" width="19.5703125" bestFit="1" customWidth="1"/>
    <col min="8" max="8" width="16.140625" bestFit="1" customWidth="1"/>
    <col min="9" max="9" width="18.85546875" bestFit="1" customWidth="1"/>
    <col min="10" max="10" width="17.28515625" bestFit="1" customWidth="1"/>
    <col min="11" max="11" width="19.85546875" bestFit="1" customWidth="1"/>
    <col min="12" max="12" width="20.7109375" bestFit="1" customWidth="1"/>
    <col min="13" max="13" width="16.42578125" bestFit="1" customWidth="1"/>
    <col min="14" max="14" width="16.7109375" bestFit="1" customWidth="1"/>
    <col min="15" max="15" width="16.140625" bestFit="1" customWidth="1"/>
    <col min="16" max="16" width="16.85546875" bestFit="1" customWidth="1"/>
    <col min="17" max="17" width="17.28515625" bestFit="1" customWidth="1"/>
    <col min="18" max="18" width="22" bestFit="1" customWidth="1"/>
    <col min="19" max="19" width="19.42578125" bestFit="1" customWidth="1"/>
    <col min="20" max="20" width="19.5703125" bestFit="1" customWidth="1"/>
    <col min="21" max="21" width="12.7109375" bestFit="1" customWidth="1"/>
    <col min="22" max="22" width="24.28515625" bestFit="1" customWidth="1"/>
    <col min="23" max="23" width="16.28515625" bestFit="1" customWidth="1"/>
    <col min="24" max="24" width="17.5703125" bestFit="1" customWidth="1"/>
    <col min="25" max="25" width="19.140625" bestFit="1" customWidth="1"/>
    <col min="26" max="26" width="17.42578125" bestFit="1" customWidth="1"/>
    <col min="27" max="27" width="16.5703125" bestFit="1" customWidth="1"/>
    <col min="28" max="28" width="20.7109375" bestFit="1" customWidth="1"/>
    <col min="29" max="29" width="21.42578125" bestFit="1" customWidth="1"/>
    <col min="30" max="30" width="17.85546875" bestFit="1" customWidth="1"/>
    <col min="31" max="31" width="22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11.2851562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43</v>
      </c>
    </row>
    <row r="3" spans="1:57" x14ac:dyDescent="0.25">
      <c r="A3" s="45" t="s">
        <v>15</v>
      </c>
    </row>
    <row r="4" spans="1:57" x14ac:dyDescent="0.25">
      <c r="B4" t="s">
        <v>455</v>
      </c>
      <c r="C4" t="s">
        <v>456</v>
      </c>
      <c r="D4" t="s">
        <v>457</v>
      </c>
      <c r="E4" t="s">
        <v>458</v>
      </c>
      <c r="F4" t="s">
        <v>459</v>
      </c>
      <c r="G4" t="s">
        <v>460</v>
      </c>
      <c r="H4" t="s">
        <v>461</v>
      </c>
      <c r="I4" t="s">
        <v>462</v>
      </c>
      <c r="J4" t="s">
        <v>463</v>
      </c>
      <c r="K4" t="s">
        <v>464</v>
      </c>
      <c r="L4" t="s">
        <v>465</v>
      </c>
      <c r="M4" t="s">
        <v>466</v>
      </c>
      <c r="N4" t="s">
        <v>467</v>
      </c>
      <c r="O4" t="s">
        <v>468</v>
      </c>
      <c r="P4" t="s">
        <v>469</v>
      </c>
      <c r="Q4" t="s">
        <v>470</v>
      </c>
      <c r="R4" t="s">
        <v>471</v>
      </c>
      <c r="S4" t="s">
        <v>472</v>
      </c>
      <c r="T4" t="s">
        <v>473</v>
      </c>
      <c r="U4" t="s">
        <v>474</v>
      </c>
      <c r="V4" t="s">
        <v>475</v>
      </c>
      <c r="W4" t="s">
        <v>476</v>
      </c>
      <c r="X4" t="s">
        <v>477</v>
      </c>
      <c r="Y4" t="s">
        <v>478</v>
      </c>
      <c r="Z4" t="s">
        <v>479</v>
      </c>
      <c r="AA4" t="s">
        <v>480</v>
      </c>
      <c r="AB4" t="s">
        <v>486</v>
      </c>
      <c r="AC4" t="s">
        <v>481</v>
      </c>
      <c r="AD4" t="s">
        <v>487</v>
      </c>
      <c r="AE4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t="s">
        <v>13</v>
      </c>
    </row>
    <row r="5" spans="1:57" x14ac:dyDescent="0.25">
      <c r="A5" s="46" t="s">
        <v>194</v>
      </c>
      <c r="B5" s="1"/>
      <c r="C5" s="1"/>
      <c r="D5" s="1"/>
      <c r="E5" s="1"/>
      <c r="F5" s="1">
        <v>66.666666666666657</v>
      </c>
      <c r="G5" s="1"/>
      <c r="H5" s="1"/>
      <c r="I5" s="1">
        <v>73.68421052631578</v>
      </c>
      <c r="J5" s="1"/>
      <c r="K5" s="1">
        <v>51.724137931034484</v>
      </c>
      <c r="L5" s="1">
        <v>68</v>
      </c>
      <c r="M5" s="1"/>
      <c r="N5" s="1"/>
      <c r="O5" s="1"/>
      <c r="P5" s="1"/>
      <c r="Q5" s="1"/>
      <c r="R5" s="1"/>
      <c r="S5" s="1"/>
      <c r="T5" s="1">
        <v>102</v>
      </c>
      <c r="U5" s="1"/>
      <c r="V5" s="1">
        <v>75</v>
      </c>
      <c r="W5" s="1"/>
      <c r="X5" s="1"/>
      <c r="Y5" s="1"/>
      <c r="Z5" s="1"/>
      <c r="AA5" s="1"/>
      <c r="AB5" s="1"/>
      <c r="AC5" s="1">
        <v>23.80952380952381</v>
      </c>
      <c r="AD5" s="1"/>
      <c r="AE5" s="1"/>
      <c r="AF5" s="1"/>
      <c r="AG5" s="1">
        <v>46.153846153846153</v>
      </c>
      <c r="AH5" s="1">
        <v>94.117647058823536</v>
      </c>
      <c r="AI5" s="1"/>
      <c r="AJ5" s="1">
        <v>93.75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85.714285714285708</v>
      </c>
      <c r="AV5" s="1">
        <v>36.36363636363636</v>
      </c>
      <c r="AW5" s="1"/>
      <c r="AX5" s="1"/>
      <c r="AY5" s="1"/>
      <c r="AZ5" s="1">
        <v>92.307692307692307</v>
      </c>
      <c r="BA5" s="1"/>
      <c r="BB5" s="1">
        <v>100.9</v>
      </c>
      <c r="BC5" s="1"/>
      <c r="BD5" s="1"/>
      <c r="BE5" s="1">
        <v>1010.1916465318246</v>
      </c>
    </row>
    <row r="6" spans="1:57" x14ac:dyDescent="0.25">
      <c r="A6" s="46" t="s">
        <v>384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20</v>
      </c>
      <c r="U6" s="1"/>
      <c r="V6" s="1">
        <v>91.666666666666671</v>
      </c>
      <c r="W6" s="1"/>
      <c r="X6" s="1"/>
      <c r="Y6" s="1"/>
      <c r="Z6" s="1"/>
      <c r="AA6" s="1"/>
      <c r="AB6" s="1"/>
      <c r="AC6" s="1">
        <v>102.1</v>
      </c>
      <c r="AD6" s="1">
        <v>102.1</v>
      </c>
      <c r="AE6" s="1"/>
      <c r="AF6" s="1"/>
      <c r="AG6" s="1">
        <v>80.769230769230774</v>
      </c>
      <c r="AH6" s="1"/>
      <c r="AI6" s="1"/>
      <c r="AJ6" s="1">
        <v>87.5</v>
      </c>
      <c r="AK6" s="1"/>
      <c r="AL6" s="1"/>
      <c r="AM6" s="1"/>
      <c r="AN6" s="1">
        <v>44.827586206896555</v>
      </c>
      <c r="AO6" s="1"/>
      <c r="AP6" s="1"/>
      <c r="AQ6" s="1"/>
      <c r="AR6" s="1"/>
      <c r="AS6" s="1"/>
      <c r="AT6" s="1"/>
      <c r="AU6" s="1">
        <v>100.7</v>
      </c>
      <c r="AV6" s="1">
        <v>101.1</v>
      </c>
      <c r="AW6" s="1"/>
      <c r="AX6" s="1"/>
      <c r="AY6" s="1"/>
      <c r="AZ6" s="1"/>
      <c r="BA6" s="1"/>
      <c r="BB6" s="1"/>
      <c r="BC6" s="1"/>
      <c r="BD6" s="1">
        <v>38.46153846153846</v>
      </c>
      <c r="BE6" s="1">
        <v>769.22502210433254</v>
      </c>
    </row>
    <row r="7" spans="1:57" x14ac:dyDescent="0.25">
      <c r="A7" s="46" t="s">
        <v>155</v>
      </c>
      <c r="B7" s="1"/>
      <c r="C7" s="1"/>
      <c r="D7" s="1"/>
      <c r="E7" s="1">
        <v>52.173913043478265</v>
      </c>
      <c r="F7" s="1">
        <v>83.333333333333329</v>
      </c>
      <c r="G7" s="1"/>
      <c r="H7" s="1"/>
      <c r="I7" s="1">
        <v>73.68421052631578</v>
      </c>
      <c r="J7" s="1"/>
      <c r="K7" s="1">
        <v>79.310344827586206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>
        <v>91.666666666666671</v>
      </c>
      <c r="AA7" s="1"/>
      <c r="AB7" s="1"/>
      <c r="AC7" s="1"/>
      <c r="AD7" s="1">
        <v>42.857142857142861</v>
      </c>
      <c r="AE7" s="1"/>
      <c r="AF7" s="1"/>
      <c r="AG7" s="1">
        <v>11.538461538461533</v>
      </c>
      <c r="AH7" s="1"/>
      <c r="AI7" s="1"/>
      <c r="AJ7" s="1"/>
      <c r="AK7" s="1"/>
      <c r="AL7" s="1"/>
      <c r="AM7" s="1"/>
      <c r="AN7" s="1">
        <v>44.827586206896555</v>
      </c>
      <c r="AO7" s="1"/>
      <c r="AP7" s="1">
        <v>77.777777777777771</v>
      </c>
      <c r="AQ7" s="1"/>
      <c r="AR7" s="1"/>
      <c r="AS7" s="1"/>
      <c r="AT7" s="1">
        <v>100.6</v>
      </c>
      <c r="AU7" s="1"/>
      <c r="AV7" s="1"/>
      <c r="AW7" s="1"/>
      <c r="AX7" s="1"/>
      <c r="AY7" s="1"/>
      <c r="AZ7" s="1">
        <v>30.769230769230774</v>
      </c>
      <c r="BA7" s="1"/>
      <c r="BB7" s="1"/>
      <c r="BC7" s="1">
        <v>60</v>
      </c>
      <c r="BD7" s="1"/>
      <c r="BE7" s="1">
        <v>748.53866754688988</v>
      </c>
    </row>
    <row r="8" spans="1:57" x14ac:dyDescent="0.25">
      <c r="A8" s="46" t="s">
        <v>150</v>
      </c>
      <c r="B8" s="1"/>
      <c r="C8" s="1"/>
      <c r="D8" s="1"/>
      <c r="E8" s="1">
        <v>82.608695652173907</v>
      </c>
      <c r="F8" s="1"/>
      <c r="G8" s="1"/>
      <c r="H8" s="1"/>
      <c r="I8" s="1"/>
      <c r="J8" s="1"/>
      <c r="K8" s="1">
        <v>86.206896551724142</v>
      </c>
      <c r="L8" s="1"/>
      <c r="M8" s="1"/>
      <c r="N8" s="1"/>
      <c r="O8" s="1"/>
      <c r="P8" s="1"/>
      <c r="Q8" s="1"/>
      <c r="R8" s="1">
        <v>90</v>
      </c>
      <c r="S8" s="1"/>
      <c r="T8" s="1"/>
      <c r="U8" s="1"/>
      <c r="V8" s="1">
        <v>83.333333333333329</v>
      </c>
      <c r="W8" s="1"/>
      <c r="X8" s="1"/>
      <c r="Y8" s="1"/>
      <c r="Z8" s="1"/>
      <c r="AA8" s="1"/>
      <c r="AB8" s="1"/>
      <c r="AC8" s="1"/>
      <c r="AD8" s="1"/>
      <c r="AE8" s="1"/>
      <c r="AF8" s="1">
        <v>85.714285714285708</v>
      </c>
      <c r="AG8" s="1"/>
      <c r="AH8" s="1"/>
      <c r="AI8" s="1">
        <v>101.7</v>
      </c>
      <c r="AJ8" s="1"/>
      <c r="AK8" s="1"/>
      <c r="AL8" s="1"/>
      <c r="AM8" s="1">
        <v>54.54545454545454</v>
      </c>
      <c r="AN8" s="1"/>
      <c r="AO8" s="1"/>
      <c r="AP8" s="1"/>
      <c r="AQ8" s="1"/>
      <c r="AR8" s="1"/>
      <c r="AS8" s="1"/>
      <c r="AT8" s="1"/>
      <c r="AU8" s="1"/>
      <c r="AV8" s="1">
        <v>63.636363636363633</v>
      </c>
      <c r="AW8" s="1"/>
      <c r="AX8" s="1"/>
      <c r="AY8" s="1"/>
      <c r="AZ8" s="1">
        <v>84.615384615384613</v>
      </c>
      <c r="BA8" s="1"/>
      <c r="BB8" s="1"/>
      <c r="BC8" s="1"/>
      <c r="BD8" s="1"/>
      <c r="BE8" s="1">
        <v>732.36041404871992</v>
      </c>
    </row>
    <row r="9" spans="1:57" x14ac:dyDescent="0.25">
      <c r="A9" s="46" t="s">
        <v>153</v>
      </c>
      <c r="B9" s="1"/>
      <c r="C9" s="1"/>
      <c r="D9" s="1"/>
      <c r="E9" s="1">
        <v>73.913043478260875</v>
      </c>
      <c r="F9" s="1"/>
      <c r="G9" s="1"/>
      <c r="H9" s="1"/>
      <c r="I9" s="1"/>
      <c r="J9" s="1"/>
      <c r="K9" s="1"/>
      <c r="L9" s="1"/>
      <c r="M9" s="1"/>
      <c r="N9" s="1"/>
      <c r="O9" s="1">
        <v>90</v>
      </c>
      <c r="P9" s="1"/>
      <c r="Q9" s="1"/>
      <c r="R9" s="1">
        <v>90</v>
      </c>
      <c r="S9" s="1"/>
      <c r="T9" s="1"/>
      <c r="U9" s="1"/>
      <c r="V9" s="1">
        <v>45.833333333333329</v>
      </c>
      <c r="W9" s="1"/>
      <c r="X9" s="1"/>
      <c r="Y9" s="1"/>
      <c r="Z9" s="1"/>
      <c r="AA9" s="1"/>
      <c r="AB9" s="1"/>
      <c r="AC9" s="1"/>
      <c r="AD9" s="1"/>
      <c r="AE9" s="1">
        <v>90</v>
      </c>
      <c r="AF9" s="1"/>
      <c r="AG9" s="1"/>
      <c r="AH9" s="1"/>
      <c r="AI9" s="1"/>
      <c r="AJ9" s="1">
        <v>68.75</v>
      </c>
      <c r="AK9" s="1"/>
      <c r="AL9" s="1">
        <v>100.7</v>
      </c>
      <c r="AM9" s="1"/>
      <c r="AN9" s="1"/>
      <c r="AO9" s="1"/>
      <c r="AP9" s="1"/>
      <c r="AQ9" s="1">
        <v>85.714285714285708</v>
      </c>
      <c r="AR9" s="1"/>
      <c r="AS9" s="1"/>
      <c r="AT9" s="1"/>
      <c r="AU9" s="1"/>
      <c r="AV9" s="1"/>
      <c r="AW9" s="1"/>
      <c r="AX9" s="1"/>
      <c r="AY9" s="1"/>
      <c r="AZ9" s="1"/>
      <c r="BA9" s="1">
        <v>62.5</v>
      </c>
      <c r="BB9" s="1"/>
      <c r="BC9" s="1"/>
      <c r="BD9" s="1"/>
      <c r="BE9" s="1">
        <v>707.41066252587984</v>
      </c>
    </row>
    <row r="10" spans="1:57" x14ac:dyDescent="0.25">
      <c r="A10" s="46" t="s">
        <v>152</v>
      </c>
      <c r="B10" s="1"/>
      <c r="C10" s="1"/>
      <c r="D10" s="1"/>
      <c r="E10" s="1">
        <v>73.913043478260875</v>
      </c>
      <c r="F10" s="1"/>
      <c r="G10" s="1"/>
      <c r="H10" s="1"/>
      <c r="I10" s="1"/>
      <c r="J10" s="1"/>
      <c r="K10" s="1">
        <v>102.9</v>
      </c>
      <c r="L10" s="1">
        <v>96</v>
      </c>
      <c r="M10" s="1"/>
      <c r="N10" s="1"/>
      <c r="O10" s="1"/>
      <c r="P10" s="1">
        <v>92.307692307692307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v>88.461538461538467</v>
      </c>
      <c r="AH10" s="1"/>
      <c r="AI10" s="1">
        <v>70.588235294117652</v>
      </c>
      <c r="AJ10" s="1"/>
      <c r="AK10" s="1"/>
      <c r="AL10" s="1"/>
      <c r="AM10" s="1"/>
      <c r="AN10" s="1">
        <v>79.310344827586206</v>
      </c>
      <c r="AO10" s="1"/>
      <c r="AP10" s="1"/>
      <c r="AQ10" s="1"/>
      <c r="AR10" s="1"/>
      <c r="AS10" s="1"/>
      <c r="AT10" s="1"/>
      <c r="AU10" s="1">
        <v>85.714285714285708</v>
      </c>
      <c r="AV10" s="1">
        <v>9.0909090909090793</v>
      </c>
      <c r="AW10" s="1"/>
      <c r="AX10" s="1"/>
      <c r="AY10" s="1"/>
      <c r="AZ10" s="1"/>
      <c r="BA10" s="1"/>
      <c r="BB10" s="1"/>
      <c r="BC10" s="1"/>
      <c r="BD10" s="1"/>
      <c r="BE10" s="1">
        <v>698.2860491743902</v>
      </c>
    </row>
    <row r="11" spans="1:57" x14ac:dyDescent="0.25">
      <c r="A11" s="46" t="s">
        <v>319</v>
      </c>
      <c r="B11" s="1"/>
      <c r="C11" s="1"/>
      <c r="D11" s="1"/>
      <c r="E11" s="1"/>
      <c r="F11" s="1"/>
      <c r="G11" s="1"/>
      <c r="H11" s="1"/>
      <c r="I11" s="1"/>
      <c r="J11" s="1">
        <v>66.666666666666657</v>
      </c>
      <c r="K11" s="1"/>
      <c r="L11" s="1"/>
      <c r="M11" s="1">
        <v>58.333333333333329</v>
      </c>
      <c r="N11" s="1"/>
      <c r="O11" s="1"/>
      <c r="P11" s="1">
        <v>30.769230769230774</v>
      </c>
      <c r="Q11" s="1"/>
      <c r="R11" s="1"/>
      <c r="S11" s="1"/>
      <c r="T11" s="1">
        <v>85</v>
      </c>
      <c r="U11" s="1"/>
      <c r="V11" s="1">
        <v>20.833333333333329</v>
      </c>
      <c r="W11" s="1"/>
      <c r="X11" s="1"/>
      <c r="Y11" s="1"/>
      <c r="Z11" s="1"/>
      <c r="AA11" s="1"/>
      <c r="AB11" s="1"/>
      <c r="AC11" s="1">
        <v>14.285714285714292</v>
      </c>
      <c r="AD11" s="1"/>
      <c r="AE11" s="1"/>
      <c r="AF11" s="1"/>
      <c r="AG11" s="1"/>
      <c r="AH11" s="1"/>
      <c r="AI11" s="1"/>
      <c r="AJ11" s="1"/>
      <c r="AK11" s="1"/>
      <c r="AL11" s="1"/>
      <c r="AM11" s="1">
        <v>72.72727272727272</v>
      </c>
      <c r="AN11" s="1"/>
      <c r="AO11" s="1"/>
      <c r="AP11" s="1">
        <v>88.888888888888886</v>
      </c>
      <c r="AQ11" s="1"/>
      <c r="AR11" s="1"/>
      <c r="AS11" s="1"/>
      <c r="AT11" s="1">
        <v>66.666666666666657</v>
      </c>
      <c r="AU11" s="1"/>
      <c r="AV11" s="1"/>
      <c r="AW11" s="1">
        <v>76.92307692307692</v>
      </c>
      <c r="AX11" s="1"/>
      <c r="AY11" s="1"/>
      <c r="AZ11" s="1">
        <v>69.230769230769226</v>
      </c>
      <c r="BA11" s="1"/>
      <c r="BB11" s="1">
        <v>22.222222222222229</v>
      </c>
      <c r="BC11" s="1"/>
      <c r="BD11" s="1"/>
      <c r="BE11" s="1">
        <v>672.54717504717496</v>
      </c>
    </row>
    <row r="12" spans="1:57" x14ac:dyDescent="0.25">
      <c r="A12" s="46" t="s">
        <v>257</v>
      </c>
      <c r="B12" s="1"/>
      <c r="C12" s="1"/>
      <c r="D12" s="1"/>
      <c r="E12" s="1"/>
      <c r="F12" s="1"/>
      <c r="G12" s="1"/>
      <c r="H12" s="1"/>
      <c r="I12" s="1">
        <v>84.21052631578948</v>
      </c>
      <c r="J12" s="1"/>
      <c r="K12" s="1"/>
      <c r="L12" s="1">
        <v>92</v>
      </c>
      <c r="M12" s="1"/>
      <c r="N12" s="1"/>
      <c r="O12" s="1"/>
      <c r="P12" s="1"/>
      <c r="Q12" s="1"/>
      <c r="R12" s="1"/>
      <c r="S12" s="1"/>
      <c r="T12" s="1">
        <v>90</v>
      </c>
      <c r="U12" s="1"/>
      <c r="V12" s="1"/>
      <c r="W12" s="1"/>
      <c r="X12" s="1"/>
      <c r="Y12" s="1"/>
      <c r="Z12" s="1"/>
      <c r="AA12" s="1"/>
      <c r="AB12" s="1"/>
      <c r="AC12" s="1">
        <v>71.428571428571431</v>
      </c>
      <c r="AD12" s="1"/>
      <c r="AE12" s="1"/>
      <c r="AF12" s="1"/>
      <c r="AG12" s="1">
        <v>96.15384615384616</v>
      </c>
      <c r="AH12" s="1">
        <v>88.235294117647058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>
        <v>61.53846153846154</v>
      </c>
      <c r="BA12" s="1"/>
      <c r="BB12" s="1"/>
      <c r="BC12" s="1"/>
      <c r="BD12" s="1"/>
      <c r="BE12" s="1">
        <v>583.56669955431573</v>
      </c>
    </row>
    <row r="13" spans="1:57" x14ac:dyDescent="0.25">
      <c r="A13" s="46" t="s">
        <v>258</v>
      </c>
      <c r="B13" s="1"/>
      <c r="C13" s="1"/>
      <c r="D13" s="1"/>
      <c r="E13" s="1"/>
      <c r="F13" s="1"/>
      <c r="G13" s="1"/>
      <c r="H13" s="1"/>
      <c r="I13" s="1">
        <v>42.105263157894733</v>
      </c>
      <c r="J13" s="1"/>
      <c r="K13" s="1"/>
      <c r="L13" s="1">
        <v>80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25</v>
      </c>
      <c r="AB13" s="1"/>
      <c r="AC13" s="1">
        <v>57.142857142857146</v>
      </c>
      <c r="AD13" s="1">
        <v>85.714285714285722</v>
      </c>
      <c r="AE13" s="1"/>
      <c r="AF13" s="1"/>
      <c r="AG13" s="1">
        <v>92.307692307692307</v>
      </c>
      <c r="AH13" s="1">
        <v>64.705882352941174</v>
      </c>
      <c r="AI13" s="1"/>
      <c r="AJ13" s="1"/>
      <c r="AK13" s="1"/>
      <c r="AL13" s="1"/>
      <c r="AM13" s="1"/>
      <c r="AN13" s="1"/>
      <c r="AO13" s="1"/>
      <c r="AP13" s="1">
        <v>100.9</v>
      </c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>
        <v>547.87598067567103</v>
      </c>
    </row>
    <row r="14" spans="1:57" x14ac:dyDescent="0.25">
      <c r="A14" s="46" t="s">
        <v>122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v>70.588235294117652</v>
      </c>
      <c r="O14" s="1"/>
      <c r="P14" s="1"/>
      <c r="Q14" s="1">
        <v>100.1</v>
      </c>
      <c r="R14" s="1"/>
      <c r="S14" s="1"/>
      <c r="T14" s="1"/>
      <c r="U14" s="1"/>
      <c r="V14" s="1"/>
      <c r="W14" s="1"/>
      <c r="X14" s="1"/>
      <c r="Y14" s="1"/>
      <c r="Z14" s="1"/>
      <c r="AA14" s="1">
        <v>66.666666666666657</v>
      </c>
      <c r="AB14" s="1"/>
      <c r="AC14" s="1"/>
      <c r="AD14" s="1">
        <v>90.476190476190482</v>
      </c>
      <c r="AE14" s="1"/>
      <c r="AF14" s="1"/>
      <c r="AG14" s="1"/>
      <c r="AH14" s="1"/>
      <c r="AI14" s="1"/>
      <c r="AJ14" s="1">
        <v>75</v>
      </c>
      <c r="AK14" s="1">
        <v>70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>
        <v>69.230769230769226</v>
      </c>
      <c r="BE14" s="1">
        <v>542.0618616677441</v>
      </c>
    </row>
    <row r="15" spans="1:57" x14ac:dyDescent="0.25">
      <c r="A15" s="46" t="s">
        <v>366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80</v>
      </c>
      <c r="P15" s="1"/>
      <c r="Q15" s="1"/>
      <c r="R15" s="1">
        <v>80</v>
      </c>
      <c r="S15" s="1"/>
      <c r="T15" s="1"/>
      <c r="U15" s="1">
        <v>83.333333333333329</v>
      </c>
      <c r="V15" s="1"/>
      <c r="W15" s="1"/>
      <c r="X15" s="1"/>
      <c r="Y15" s="1"/>
      <c r="Z15" s="1"/>
      <c r="AA15" s="1"/>
      <c r="AB15" s="1">
        <v>70</v>
      </c>
      <c r="AC15" s="1"/>
      <c r="AD15" s="1"/>
      <c r="AE15" s="1">
        <v>80</v>
      </c>
      <c r="AF15" s="1"/>
      <c r="AG15" s="1"/>
      <c r="AH15" s="1"/>
      <c r="AI15" s="1"/>
      <c r="AJ15" s="1">
        <v>56.25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>
        <v>87.5</v>
      </c>
      <c r="BB15" s="1"/>
      <c r="BC15" s="1"/>
      <c r="BD15" s="1"/>
      <c r="BE15" s="1">
        <v>537.08333333333326</v>
      </c>
    </row>
    <row r="16" spans="1:57" x14ac:dyDescent="0.25">
      <c r="A16" s="46" t="s">
        <v>116</v>
      </c>
      <c r="B16" s="1">
        <v>83.333333333333329</v>
      </c>
      <c r="C16" s="1">
        <v>95.454545454545453</v>
      </c>
      <c r="D16" s="1">
        <v>62.5</v>
      </c>
      <c r="E16" s="1"/>
      <c r="F16" s="1"/>
      <c r="G16" s="1"/>
      <c r="H16" s="1"/>
      <c r="I16" s="1"/>
      <c r="J16" s="1"/>
      <c r="K16" s="1"/>
      <c r="L16" s="1"/>
      <c r="M16" s="1"/>
      <c r="N16" s="1">
        <v>76.470588235294116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v>52.38095238095238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>
        <v>90</v>
      </c>
      <c r="AL16" s="1"/>
      <c r="AM16" s="1"/>
      <c r="AN16" s="1">
        <v>37.931034482758626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>
        <v>498.07045388688391</v>
      </c>
    </row>
    <row r="17" spans="1:57" x14ac:dyDescent="0.25">
      <c r="A17" s="46" t="s">
        <v>47</v>
      </c>
      <c r="B17" s="1">
        <v>75</v>
      </c>
      <c r="C17" s="1">
        <v>49.999999999999993</v>
      </c>
      <c r="D17" s="1"/>
      <c r="E17" s="1">
        <v>86.956521739130437</v>
      </c>
      <c r="F17" s="1"/>
      <c r="G17" s="1"/>
      <c r="H17" s="1"/>
      <c r="I17" s="1">
        <v>52.631578947368418</v>
      </c>
      <c r="J17" s="1"/>
      <c r="K17" s="1"/>
      <c r="L17" s="1"/>
      <c r="M17" s="1"/>
      <c r="N17" s="1">
        <v>52.941176470588232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v>101.7</v>
      </c>
      <c r="AI17" s="1"/>
      <c r="AJ17" s="1"/>
      <c r="AK17" s="1"/>
      <c r="AL17" s="1"/>
      <c r="AM17" s="1"/>
      <c r="AN17" s="1">
        <v>68.965517241379317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>
        <v>488.1947943984664</v>
      </c>
    </row>
    <row r="18" spans="1:57" x14ac:dyDescent="0.25">
      <c r="A18" s="46" t="s">
        <v>115</v>
      </c>
      <c r="B18" s="1"/>
      <c r="C18" s="1">
        <v>102.2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94.117647058823536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91.666666666666671</v>
      </c>
      <c r="AB18" s="1"/>
      <c r="AC18" s="1"/>
      <c r="AD18" s="1"/>
      <c r="AE18" s="1"/>
      <c r="AF18" s="1"/>
      <c r="AG18" s="1"/>
      <c r="AH18" s="1"/>
      <c r="AI18" s="1"/>
      <c r="AJ18" s="1"/>
      <c r="AK18" s="1">
        <v>101</v>
      </c>
      <c r="AL18" s="1"/>
      <c r="AM18" s="1"/>
      <c r="AN18" s="1">
        <v>89.65517241379311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>
        <v>478.63948613928335</v>
      </c>
    </row>
    <row r="19" spans="1:57" x14ac:dyDescent="0.25">
      <c r="A19" s="46" t="s">
        <v>195</v>
      </c>
      <c r="B19" s="1"/>
      <c r="C19" s="1"/>
      <c r="D19" s="1"/>
      <c r="E19" s="1"/>
      <c r="F19" s="1">
        <v>50</v>
      </c>
      <c r="G19" s="1"/>
      <c r="H19" s="1"/>
      <c r="I19" s="1">
        <v>10.526315789473671</v>
      </c>
      <c r="J19" s="1"/>
      <c r="K19" s="1"/>
      <c r="L19" s="1"/>
      <c r="M19" s="1"/>
      <c r="N19" s="1"/>
      <c r="O19" s="1"/>
      <c r="P19" s="1">
        <v>38.46153846153846</v>
      </c>
      <c r="Q19" s="1"/>
      <c r="R19" s="1"/>
      <c r="S19" s="1"/>
      <c r="T19" s="1">
        <v>60</v>
      </c>
      <c r="U19" s="1"/>
      <c r="V19" s="1"/>
      <c r="W19" s="1"/>
      <c r="X19" s="1"/>
      <c r="Y19" s="1"/>
      <c r="Z19" s="1">
        <v>25</v>
      </c>
      <c r="AA19" s="1"/>
      <c r="AB19" s="1"/>
      <c r="AC19" s="1"/>
      <c r="AD19" s="1">
        <v>19.047619047619051</v>
      </c>
      <c r="AE19" s="1"/>
      <c r="AF19" s="1"/>
      <c r="AG19" s="1">
        <v>76.92307692307692</v>
      </c>
      <c r="AH19" s="1">
        <v>82.35294117647058</v>
      </c>
      <c r="AI19" s="1"/>
      <c r="AJ19" s="1"/>
      <c r="AK19" s="1"/>
      <c r="AL19" s="1"/>
      <c r="AM19" s="1">
        <v>101.1</v>
      </c>
      <c r="AN19" s="1"/>
      <c r="AO19" s="1"/>
      <c r="AP19" s="1">
        <v>11.111111111111114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>
        <v>474.52260250928975</v>
      </c>
    </row>
    <row r="20" spans="1:57" x14ac:dyDescent="0.25">
      <c r="A20" s="46" t="s">
        <v>259</v>
      </c>
      <c r="B20" s="1"/>
      <c r="C20" s="1"/>
      <c r="D20" s="1"/>
      <c r="E20" s="1"/>
      <c r="F20" s="1"/>
      <c r="G20" s="1"/>
      <c r="H20" s="1"/>
      <c r="I20" s="1">
        <v>26.315789473684205</v>
      </c>
      <c r="J20" s="1"/>
      <c r="K20" s="1">
        <v>51.724137931034484</v>
      </c>
      <c r="L20" s="1">
        <v>52</v>
      </c>
      <c r="M20" s="1"/>
      <c r="N20" s="1"/>
      <c r="O20" s="1"/>
      <c r="P20" s="1"/>
      <c r="Q20" s="1"/>
      <c r="R20" s="1"/>
      <c r="S20" s="1"/>
      <c r="T20" s="1"/>
      <c r="U20" s="1"/>
      <c r="V20" s="1">
        <v>66.666666666666657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64.705882352941174</v>
      </c>
      <c r="AI20" s="1"/>
      <c r="AJ20" s="1"/>
      <c r="AK20" s="1"/>
      <c r="AL20" s="1"/>
      <c r="AM20" s="1"/>
      <c r="AN20" s="1">
        <v>62.068965517241381</v>
      </c>
      <c r="AO20" s="1"/>
      <c r="AP20" s="1">
        <v>44.444444444444443</v>
      </c>
      <c r="AQ20" s="1"/>
      <c r="AR20" s="1"/>
      <c r="AS20" s="1"/>
      <c r="AT20" s="1"/>
      <c r="AU20" s="1"/>
      <c r="AV20" s="1"/>
      <c r="AW20" s="1">
        <v>92.307692307692307</v>
      </c>
      <c r="AX20" s="1"/>
      <c r="AY20" s="1"/>
      <c r="AZ20" s="1"/>
      <c r="BA20" s="1"/>
      <c r="BB20" s="1"/>
      <c r="BC20" s="1"/>
      <c r="BD20" s="1"/>
      <c r="BE20" s="1">
        <v>460.23357869370471</v>
      </c>
    </row>
    <row r="21" spans="1:57" x14ac:dyDescent="0.25">
      <c r="A21" s="46" t="s">
        <v>294</v>
      </c>
      <c r="B21" s="1"/>
      <c r="C21" s="1"/>
      <c r="D21" s="1"/>
      <c r="E21" s="1"/>
      <c r="F21" s="1"/>
      <c r="G21" s="1"/>
      <c r="H21" s="1"/>
      <c r="I21" s="1"/>
      <c r="J21" s="1"/>
      <c r="K21" s="1">
        <v>82.758620689655174</v>
      </c>
      <c r="L21" s="1">
        <v>40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28.571428571428569</v>
      </c>
      <c r="X21" s="1"/>
      <c r="Y21" s="1"/>
      <c r="Z21" s="1"/>
      <c r="AA21" s="1"/>
      <c r="AB21" s="1"/>
      <c r="AC21" s="1"/>
      <c r="AD21" s="1"/>
      <c r="AE21" s="1"/>
      <c r="AF21" s="1"/>
      <c r="AG21" s="1">
        <v>69.230769230769226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>
        <v>42.857142857142854</v>
      </c>
      <c r="AV21" s="1"/>
      <c r="AW21" s="1">
        <v>101.3</v>
      </c>
      <c r="AX21" s="1"/>
      <c r="AY21" s="1"/>
      <c r="AZ21" s="1"/>
      <c r="BA21" s="1"/>
      <c r="BB21" s="1">
        <v>88.888888888888886</v>
      </c>
      <c r="BC21" s="1"/>
      <c r="BD21" s="1"/>
      <c r="BE21" s="1">
        <v>453.60685023788471</v>
      </c>
    </row>
    <row r="22" spans="1:57" x14ac:dyDescent="0.25">
      <c r="A22" s="46" t="s">
        <v>49</v>
      </c>
      <c r="B22" s="1">
        <v>25</v>
      </c>
      <c r="C22" s="1"/>
      <c r="D22" s="1"/>
      <c r="E22" s="1"/>
      <c r="F22" s="1">
        <v>100.6</v>
      </c>
      <c r="G22" s="1"/>
      <c r="H22" s="1"/>
      <c r="I22" s="1"/>
      <c r="J22" s="1"/>
      <c r="K22" s="1">
        <v>68.965517241379317</v>
      </c>
      <c r="L22" s="1">
        <v>88</v>
      </c>
      <c r="M22" s="1"/>
      <c r="N22" s="1"/>
      <c r="O22" s="1"/>
      <c r="P22" s="1"/>
      <c r="Q22" s="1"/>
      <c r="R22" s="1"/>
      <c r="S22" s="1"/>
      <c r="T22" s="1"/>
      <c r="U22" s="1"/>
      <c r="V22" s="1">
        <v>37.499999999999993</v>
      </c>
      <c r="W22" s="1"/>
      <c r="X22" s="1"/>
      <c r="Y22" s="1"/>
      <c r="Z22" s="1">
        <v>75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54.54545454545454</v>
      </c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>
        <v>449.61097178683389</v>
      </c>
    </row>
    <row r="23" spans="1:57" x14ac:dyDescent="0.25">
      <c r="A23" s="46" t="s">
        <v>367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60</v>
      </c>
      <c r="P23" s="1"/>
      <c r="Q23" s="1"/>
      <c r="R23" s="1">
        <v>55</v>
      </c>
      <c r="S23" s="1"/>
      <c r="T23" s="1"/>
      <c r="U23" s="1">
        <v>101.2</v>
      </c>
      <c r="V23" s="1"/>
      <c r="W23" s="1"/>
      <c r="X23" s="1"/>
      <c r="Y23" s="1"/>
      <c r="Z23" s="1"/>
      <c r="AA23" s="1"/>
      <c r="AB23" s="1">
        <v>101</v>
      </c>
      <c r="AC23" s="1"/>
      <c r="AD23" s="1"/>
      <c r="AE23" s="1"/>
      <c r="AF23" s="1"/>
      <c r="AG23" s="1"/>
      <c r="AH23" s="1"/>
      <c r="AI23" s="1"/>
      <c r="AJ23" s="1">
        <v>62.5</v>
      </c>
      <c r="AK23" s="1"/>
      <c r="AL23" s="1"/>
      <c r="AM23" s="1"/>
      <c r="AN23" s="1"/>
      <c r="AO23" s="1"/>
      <c r="AP23" s="1"/>
      <c r="AQ23" s="1">
        <v>57.142857142857139</v>
      </c>
      <c r="AR23" s="1"/>
      <c r="AS23" s="1"/>
      <c r="AT23" s="1"/>
      <c r="AU23" s="1"/>
      <c r="AV23" s="1"/>
      <c r="AW23" s="1"/>
      <c r="AX23" s="1"/>
      <c r="AY23" s="1"/>
      <c r="AZ23" s="1"/>
      <c r="BA23" s="1">
        <v>12.5</v>
      </c>
      <c r="BB23" s="1"/>
      <c r="BC23" s="1"/>
      <c r="BD23" s="1"/>
      <c r="BE23" s="1">
        <v>449.34285714285716</v>
      </c>
    </row>
    <row r="24" spans="1:57" x14ac:dyDescent="0.25">
      <c r="A24" s="46" t="s">
        <v>393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53.846153846153847</v>
      </c>
      <c r="Q24" s="1"/>
      <c r="R24" s="1">
        <v>45</v>
      </c>
      <c r="S24" s="1"/>
      <c r="T24" s="1"/>
      <c r="U24" s="1">
        <v>58.333333333333329</v>
      </c>
      <c r="V24" s="1"/>
      <c r="W24" s="1"/>
      <c r="X24" s="1"/>
      <c r="Y24" s="1"/>
      <c r="Z24" s="1"/>
      <c r="AA24" s="1"/>
      <c r="AB24" s="1">
        <v>50</v>
      </c>
      <c r="AC24" s="1"/>
      <c r="AD24" s="1"/>
      <c r="AE24" s="1">
        <v>10</v>
      </c>
      <c r="AF24" s="1"/>
      <c r="AG24" s="1"/>
      <c r="AH24" s="1"/>
      <c r="AI24" s="1"/>
      <c r="AJ24" s="1">
        <v>50</v>
      </c>
      <c r="AK24" s="1"/>
      <c r="AL24" s="1"/>
      <c r="AM24" s="1"/>
      <c r="AN24" s="1"/>
      <c r="AO24" s="1"/>
      <c r="AP24" s="1"/>
      <c r="AQ24" s="1">
        <v>71.428571428571431</v>
      </c>
      <c r="AR24" s="1"/>
      <c r="AS24" s="1"/>
      <c r="AT24" s="1"/>
      <c r="AU24" s="1"/>
      <c r="AV24" s="1"/>
      <c r="AW24" s="1"/>
      <c r="AX24" s="1"/>
      <c r="AY24" s="1"/>
      <c r="AZ24" s="1"/>
      <c r="BA24" s="1">
        <v>87.5</v>
      </c>
      <c r="BB24" s="1"/>
      <c r="BC24" s="1"/>
      <c r="BD24" s="1"/>
      <c r="BE24" s="1">
        <v>426.10805860805863</v>
      </c>
    </row>
    <row r="25" spans="1:57" x14ac:dyDescent="0.25">
      <c r="A25" s="46" t="s">
        <v>365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101</v>
      </c>
      <c r="P25" s="1"/>
      <c r="Q25" s="1"/>
      <c r="R25" s="1"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>
        <v>101</v>
      </c>
      <c r="AF25" s="1"/>
      <c r="AG25" s="1"/>
      <c r="AH25" s="1"/>
      <c r="AI25" s="1"/>
      <c r="AJ25" s="1">
        <v>25</v>
      </c>
      <c r="AK25" s="1"/>
      <c r="AL25" s="1"/>
      <c r="AM25" s="1"/>
      <c r="AN25" s="1"/>
      <c r="AO25" s="1"/>
      <c r="AP25" s="1"/>
      <c r="AQ25" s="1">
        <v>100.7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>
        <v>92.307692307692307</v>
      </c>
      <c r="BE25" s="1">
        <v>420.00769230769231</v>
      </c>
    </row>
    <row r="26" spans="1:57" x14ac:dyDescent="0.25">
      <c r="A26" s="46" t="s">
        <v>93</v>
      </c>
      <c r="B26" s="1">
        <v>58.333333333333329</v>
      </c>
      <c r="C26" s="1">
        <v>81.818181818181813</v>
      </c>
      <c r="D26" s="1"/>
      <c r="E26" s="1"/>
      <c r="F26" s="1"/>
      <c r="G26" s="1"/>
      <c r="H26" s="1"/>
      <c r="I26" s="1">
        <v>94.73684210526315</v>
      </c>
      <c r="J26" s="1"/>
      <c r="K26" s="1"/>
      <c r="L26" s="1"/>
      <c r="M26" s="1"/>
      <c r="N26" s="1"/>
      <c r="O26" s="1"/>
      <c r="P26" s="1"/>
      <c r="Q26" s="1"/>
      <c r="R26" s="1"/>
      <c r="S26" s="1">
        <v>100.8</v>
      </c>
      <c r="T26" s="1"/>
      <c r="U26" s="1"/>
      <c r="V26" s="1"/>
      <c r="W26" s="1"/>
      <c r="X26" s="1"/>
      <c r="Y26" s="1">
        <v>80.952380952380949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>
        <v>416.64073820915922</v>
      </c>
    </row>
    <row r="27" spans="1:57" x14ac:dyDescent="0.25">
      <c r="A27" s="46" t="s">
        <v>254</v>
      </c>
      <c r="B27" s="1"/>
      <c r="C27" s="1"/>
      <c r="D27" s="1"/>
      <c r="E27" s="1"/>
      <c r="F27" s="1"/>
      <c r="G27" s="1"/>
      <c r="H27" s="1">
        <v>14.285714285714278</v>
      </c>
      <c r="I27" s="1"/>
      <c r="J27" s="1"/>
      <c r="K27" s="1"/>
      <c r="L27" s="1"/>
      <c r="M27" s="1"/>
      <c r="N27" s="1"/>
      <c r="O27" s="1"/>
      <c r="P27" s="1"/>
      <c r="Q27" s="1"/>
      <c r="R27" s="1">
        <v>102</v>
      </c>
      <c r="S27" s="1"/>
      <c r="T27" s="1"/>
      <c r="U27" s="1">
        <v>83.333333333333329</v>
      </c>
      <c r="V27" s="1"/>
      <c r="W27" s="1"/>
      <c r="X27" s="1"/>
      <c r="Y27" s="1"/>
      <c r="Z27" s="1"/>
      <c r="AA27" s="1"/>
      <c r="AB27" s="1">
        <v>80</v>
      </c>
      <c r="AC27" s="1"/>
      <c r="AD27" s="1"/>
      <c r="AE27" s="1"/>
      <c r="AF27" s="1"/>
      <c r="AG27" s="1"/>
      <c r="AH27" s="1"/>
      <c r="AI27" s="1"/>
      <c r="AJ27" s="1">
        <v>87.5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>
        <v>367.11904761904759</v>
      </c>
    </row>
    <row r="28" spans="1:57" x14ac:dyDescent="0.25">
      <c r="A28" s="46" t="s">
        <v>46</v>
      </c>
      <c r="B28" s="1">
        <v>91.666666666666671</v>
      </c>
      <c r="C28" s="1"/>
      <c r="D28" s="1"/>
      <c r="E28" s="1"/>
      <c r="F28" s="1"/>
      <c r="G28" s="1"/>
      <c r="H28" s="1"/>
      <c r="I28" s="1">
        <v>101.9</v>
      </c>
      <c r="J28" s="1"/>
      <c r="K28" s="1"/>
      <c r="L28" s="1"/>
      <c r="M28" s="1"/>
      <c r="N28" s="1">
        <v>82.35294117647058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v>90.476190476190482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>
        <v>366.3957983193277</v>
      </c>
    </row>
    <row r="29" spans="1:57" x14ac:dyDescent="0.25">
      <c r="A29" s="46" t="s">
        <v>154</v>
      </c>
      <c r="B29" s="1"/>
      <c r="C29" s="1"/>
      <c r="D29" s="1"/>
      <c r="E29" s="1">
        <v>60.869565217391305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70</v>
      </c>
      <c r="U29" s="1"/>
      <c r="V29" s="1"/>
      <c r="W29" s="1"/>
      <c r="X29" s="1"/>
      <c r="Y29" s="1"/>
      <c r="Z29" s="1"/>
      <c r="AA29" s="1"/>
      <c r="AB29" s="1">
        <v>40</v>
      </c>
      <c r="AC29" s="1"/>
      <c r="AD29" s="1"/>
      <c r="AE29" s="1"/>
      <c r="AF29" s="1"/>
      <c r="AG29" s="1">
        <v>46.153846153846153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>
        <v>61.53846153846154</v>
      </c>
      <c r="AX29" s="1"/>
      <c r="AY29" s="1"/>
      <c r="AZ29" s="1"/>
      <c r="BA29" s="1"/>
      <c r="BB29" s="1"/>
      <c r="BC29" s="1">
        <v>80</v>
      </c>
      <c r="BD29" s="1"/>
      <c r="BE29" s="1">
        <v>358.56187290969899</v>
      </c>
    </row>
    <row r="30" spans="1:57" x14ac:dyDescent="0.25">
      <c r="A30" s="46" t="s">
        <v>136</v>
      </c>
      <c r="B30" s="1"/>
      <c r="C30" s="1"/>
      <c r="D30" s="1">
        <v>25</v>
      </c>
      <c r="E30" s="1"/>
      <c r="F30" s="1"/>
      <c r="G30" s="1">
        <v>90</v>
      </c>
      <c r="H30" s="1"/>
      <c r="I30" s="1"/>
      <c r="J30" s="1"/>
      <c r="K30" s="1"/>
      <c r="L30" s="1"/>
      <c r="M30" s="1"/>
      <c r="N30" s="1">
        <v>47.058823529411761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41.666666666666664</v>
      </c>
      <c r="AB30" s="1"/>
      <c r="AC30" s="1"/>
      <c r="AD30" s="1"/>
      <c r="AE30" s="1"/>
      <c r="AF30" s="1"/>
      <c r="AG30" s="1"/>
      <c r="AH30" s="1"/>
      <c r="AI30" s="1"/>
      <c r="AJ30" s="1"/>
      <c r="AK30" s="1">
        <v>90</v>
      </c>
      <c r="AL30" s="1"/>
      <c r="AM30" s="1"/>
      <c r="AN30" s="1"/>
      <c r="AO30" s="1">
        <v>44.444444444444443</v>
      </c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>
        <v>338.16993464052291</v>
      </c>
    </row>
    <row r="31" spans="1:57" x14ac:dyDescent="0.25">
      <c r="A31" s="46" t="s">
        <v>299</v>
      </c>
      <c r="B31" s="1"/>
      <c r="C31" s="1"/>
      <c r="D31" s="1"/>
      <c r="E31" s="1"/>
      <c r="F31" s="1"/>
      <c r="G31" s="1"/>
      <c r="H31" s="1"/>
      <c r="I31" s="1"/>
      <c r="J31" s="1"/>
      <c r="K31" s="1">
        <v>17.241379310344826</v>
      </c>
      <c r="L31" s="1"/>
      <c r="M31" s="1">
        <v>66.666666666666657</v>
      </c>
      <c r="N31" s="1"/>
      <c r="O31" s="1"/>
      <c r="P31" s="1"/>
      <c r="Q31" s="1"/>
      <c r="R31" s="1"/>
      <c r="S31" s="1"/>
      <c r="T31" s="1"/>
      <c r="U31" s="1"/>
      <c r="V31" s="1">
        <v>75</v>
      </c>
      <c r="W31" s="1"/>
      <c r="X31" s="1"/>
      <c r="Y31" s="1"/>
      <c r="Z31" s="1"/>
      <c r="AA31" s="1"/>
      <c r="AB31" s="1"/>
      <c r="AC31" s="1"/>
      <c r="AD31" s="1">
        <v>9.5238095238095184</v>
      </c>
      <c r="AE31" s="1"/>
      <c r="AF31" s="1"/>
      <c r="AG31" s="1"/>
      <c r="AH31" s="1"/>
      <c r="AI31" s="1"/>
      <c r="AJ31" s="1"/>
      <c r="AK31" s="1"/>
      <c r="AL31" s="1"/>
      <c r="AM31" s="1"/>
      <c r="AN31" s="1">
        <v>79.310344827586206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>
        <v>69.230769230769226</v>
      </c>
      <c r="BE31" s="1">
        <v>316.97296955917642</v>
      </c>
    </row>
    <row r="32" spans="1:57" x14ac:dyDescent="0.25">
      <c r="A32" s="46" t="s">
        <v>45</v>
      </c>
      <c r="B32" s="1">
        <v>101.2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v>101.7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v>102.9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>
        <v>305.8</v>
      </c>
    </row>
    <row r="33" spans="1:57" x14ac:dyDescent="0.25">
      <c r="A33" s="46" t="s">
        <v>151</v>
      </c>
      <c r="B33" s="1"/>
      <c r="C33" s="1"/>
      <c r="D33" s="1"/>
      <c r="E33" s="1">
        <v>78.260869565217391</v>
      </c>
      <c r="F33" s="1"/>
      <c r="G33" s="1"/>
      <c r="H33" s="1"/>
      <c r="I33" s="1"/>
      <c r="J33" s="1"/>
      <c r="K33" s="1">
        <v>13.793103448275872</v>
      </c>
      <c r="L33" s="1">
        <v>16</v>
      </c>
      <c r="M33" s="1"/>
      <c r="N33" s="1"/>
      <c r="O33" s="1"/>
      <c r="P33" s="1"/>
      <c r="Q33" s="1"/>
      <c r="R33" s="1"/>
      <c r="S33" s="1"/>
      <c r="T33" s="1">
        <v>85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>
        <v>29.411764705882348</v>
      </c>
      <c r="AI33" s="1"/>
      <c r="AJ33" s="1"/>
      <c r="AK33" s="1"/>
      <c r="AL33" s="1"/>
      <c r="AM33" s="1">
        <v>18.181818181818173</v>
      </c>
      <c r="AN33" s="1"/>
      <c r="AO33" s="1"/>
      <c r="AP33" s="1"/>
      <c r="AQ33" s="1"/>
      <c r="AR33" s="1"/>
      <c r="AS33" s="1"/>
      <c r="AT33" s="1"/>
      <c r="AU33" s="1"/>
      <c r="AV33" s="1"/>
      <c r="AW33" s="1">
        <v>61.53846153846154</v>
      </c>
      <c r="AX33" s="1"/>
      <c r="AY33" s="1"/>
      <c r="AZ33" s="1"/>
      <c r="BA33" s="1"/>
      <c r="BB33" s="1"/>
      <c r="BC33" s="1"/>
      <c r="BD33" s="1"/>
      <c r="BE33" s="1">
        <v>302.1860174396553</v>
      </c>
    </row>
    <row r="34" spans="1:57" x14ac:dyDescent="0.25">
      <c r="A34" s="46" t="s">
        <v>296</v>
      </c>
      <c r="B34" s="1"/>
      <c r="C34" s="1"/>
      <c r="D34" s="1"/>
      <c r="E34" s="1"/>
      <c r="F34" s="1"/>
      <c r="G34" s="1"/>
      <c r="H34" s="1"/>
      <c r="I34" s="1"/>
      <c r="J34" s="1"/>
      <c r="K34" s="1">
        <v>68.965517241379317</v>
      </c>
      <c r="L34" s="1">
        <v>84</v>
      </c>
      <c r="M34" s="1"/>
      <c r="N34" s="1"/>
      <c r="O34" s="1"/>
      <c r="P34" s="1"/>
      <c r="Q34" s="1"/>
      <c r="R34" s="1"/>
      <c r="S34" s="1"/>
      <c r="T34" s="1">
        <v>55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v>90.909090909090907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>
        <v>298.87460815047018</v>
      </c>
    </row>
    <row r="35" spans="1:57" x14ac:dyDescent="0.25">
      <c r="A35" s="46" t="s">
        <v>160</v>
      </c>
      <c r="B35" s="1"/>
      <c r="C35" s="1"/>
      <c r="D35" s="1"/>
      <c r="E35" s="1">
        <v>26.08695652173914</v>
      </c>
      <c r="F35" s="1">
        <v>33.333333333333329</v>
      </c>
      <c r="G35" s="1"/>
      <c r="H35" s="1"/>
      <c r="I35" s="1"/>
      <c r="J35" s="1"/>
      <c r="K35" s="1">
        <v>10.344827586206904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v>37.499999999999993</v>
      </c>
      <c r="W35" s="1"/>
      <c r="X35" s="1"/>
      <c r="Y35" s="1"/>
      <c r="Z35" s="1"/>
      <c r="AA35" s="1"/>
      <c r="AB35" s="1"/>
      <c r="AC35" s="1"/>
      <c r="AD35" s="1">
        <v>19.047619047619051</v>
      </c>
      <c r="AE35" s="1"/>
      <c r="AF35" s="1">
        <v>71.428571428571431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>
        <v>77.777777777777771</v>
      </c>
      <c r="AY35" s="1"/>
      <c r="AZ35" s="1">
        <v>15.384615384615387</v>
      </c>
      <c r="BA35" s="1"/>
      <c r="BB35" s="1"/>
      <c r="BC35" s="1"/>
      <c r="BD35" s="1"/>
      <c r="BE35" s="1">
        <v>290.90370107986303</v>
      </c>
    </row>
    <row r="36" spans="1:57" x14ac:dyDescent="0.25">
      <c r="A36" s="46" t="s">
        <v>413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>
        <v>85.714285714285708</v>
      </c>
      <c r="X36" s="1"/>
      <c r="Y36" s="1"/>
      <c r="Z36" s="1"/>
      <c r="AA36" s="1"/>
      <c r="AB36" s="1"/>
      <c r="AC36" s="1"/>
      <c r="AD36" s="1"/>
      <c r="AE36" s="1"/>
      <c r="AF36" s="1">
        <v>100.7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>
        <v>100.5</v>
      </c>
      <c r="BD36" s="1"/>
      <c r="BE36" s="1">
        <v>286.91428571428571</v>
      </c>
    </row>
    <row r="37" spans="1:57" x14ac:dyDescent="0.25">
      <c r="A37" s="46" t="s">
        <v>117</v>
      </c>
      <c r="B37" s="1"/>
      <c r="C37" s="1">
        <v>72.72727272727272</v>
      </c>
      <c r="D37" s="1"/>
      <c r="E37" s="1"/>
      <c r="F37" s="1"/>
      <c r="G37" s="1"/>
      <c r="H37" s="1"/>
      <c r="I37" s="1"/>
      <c r="J37" s="1"/>
      <c r="K37" s="1">
        <v>68.965517241379317</v>
      </c>
      <c r="L37" s="1">
        <v>52</v>
      </c>
      <c r="M37" s="1"/>
      <c r="N37" s="1"/>
      <c r="O37" s="1"/>
      <c r="P37" s="1"/>
      <c r="Q37" s="1"/>
      <c r="R37" s="1"/>
      <c r="S37" s="1"/>
      <c r="T37" s="1"/>
      <c r="U37" s="1"/>
      <c r="V37" s="1">
        <v>29.166666666666657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>
        <v>63.636363636363633</v>
      </c>
      <c r="AW37" s="1"/>
      <c r="AX37" s="1"/>
      <c r="AY37" s="1"/>
      <c r="AZ37" s="1"/>
      <c r="BA37" s="1"/>
      <c r="BB37" s="1"/>
      <c r="BC37" s="1"/>
      <c r="BD37" s="1"/>
      <c r="BE37" s="1">
        <v>286.49582027168236</v>
      </c>
    </row>
    <row r="38" spans="1:57" x14ac:dyDescent="0.25">
      <c r="A38" s="46" t="s">
        <v>158</v>
      </c>
      <c r="B38" s="1"/>
      <c r="C38" s="1"/>
      <c r="D38" s="1"/>
      <c r="E38" s="1">
        <v>34.782608695652172</v>
      </c>
      <c r="F38" s="1"/>
      <c r="G38" s="1"/>
      <c r="H38" s="1"/>
      <c r="I38" s="1"/>
      <c r="J38" s="1"/>
      <c r="K38" s="1">
        <v>96.551724137931032</v>
      </c>
      <c r="L38" s="1">
        <v>64</v>
      </c>
      <c r="M38" s="1"/>
      <c r="N38" s="1"/>
      <c r="O38" s="1"/>
      <c r="P38" s="1"/>
      <c r="Q38" s="1"/>
      <c r="R38" s="1">
        <v>35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v>46.153846153846153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>
        <v>276.48817898742936</v>
      </c>
    </row>
    <row r="39" spans="1:57" x14ac:dyDescent="0.25">
      <c r="A39" s="46" t="s">
        <v>159</v>
      </c>
      <c r="B39" s="1"/>
      <c r="C39" s="1"/>
      <c r="D39" s="1"/>
      <c r="E39" s="1">
        <v>30.434782608695656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v>41.666666666666664</v>
      </c>
      <c r="Y39" s="1"/>
      <c r="Z39" s="1">
        <v>41.666666666666664</v>
      </c>
      <c r="AA39" s="1"/>
      <c r="AB39" s="1"/>
      <c r="AC39" s="1"/>
      <c r="AD39" s="1"/>
      <c r="AE39" s="1">
        <v>20</v>
      </c>
      <c r="AF39" s="1"/>
      <c r="AG39" s="1"/>
      <c r="AH39" s="1"/>
      <c r="AI39" s="1"/>
      <c r="AJ39" s="1"/>
      <c r="AK39" s="1"/>
      <c r="AL39" s="1"/>
      <c r="AM39" s="1"/>
      <c r="AN39" s="1">
        <v>37.931034482758626</v>
      </c>
      <c r="AO39" s="1"/>
      <c r="AP39" s="1"/>
      <c r="AQ39" s="1"/>
      <c r="AR39" s="1"/>
      <c r="AS39" s="1"/>
      <c r="AT39" s="1">
        <v>83.333333333333329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>
        <v>255.03248375812092</v>
      </c>
    </row>
    <row r="40" spans="1:57" x14ac:dyDescent="0.25">
      <c r="A40" s="46" t="s">
        <v>197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95</v>
      </c>
      <c r="S40" s="1"/>
      <c r="T40" s="1"/>
      <c r="U40" s="1"/>
      <c r="V40" s="1"/>
      <c r="W40" s="1"/>
      <c r="X40" s="1">
        <v>91.666666666666671</v>
      </c>
      <c r="Y40" s="1"/>
      <c r="Z40" s="1"/>
      <c r="AA40" s="1"/>
      <c r="AB40" s="1"/>
      <c r="AC40" s="1"/>
      <c r="AD40" s="1"/>
      <c r="AE40" s="1"/>
      <c r="AF40" s="1">
        <v>57.142857142857139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>
        <v>243.80952380952382</v>
      </c>
    </row>
    <row r="41" spans="1:57" x14ac:dyDescent="0.25">
      <c r="A41" s="46" t="s">
        <v>494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v>70</v>
      </c>
      <c r="AC41" s="1"/>
      <c r="AD41" s="1"/>
      <c r="AE41" s="1">
        <v>70</v>
      </c>
      <c r="AF41" s="1"/>
      <c r="AG41" s="1"/>
      <c r="AH41" s="1"/>
      <c r="AI41" s="1"/>
      <c r="AJ41" s="1"/>
      <c r="AK41" s="1"/>
      <c r="AL41" s="1">
        <v>57.142857142857139</v>
      </c>
      <c r="AM41" s="1"/>
      <c r="AN41" s="1">
        <v>37.931034482758626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>
        <v>235.07389162561577</v>
      </c>
    </row>
    <row r="42" spans="1:57" x14ac:dyDescent="0.25">
      <c r="A42" s="46" t="s">
        <v>363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v>101.2</v>
      </c>
      <c r="N42" s="1"/>
      <c r="O42" s="1"/>
      <c r="P42" s="1"/>
      <c r="Q42" s="1"/>
      <c r="R42" s="1"/>
      <c r="S42" s="1"/>
      <c r="T42" s="1"/>
      <c r="U42" s="1"/>
      <c r="V42" s="1">
        <v>54.166666666666664</v>
      </c>
      <c r="W42" s="1"/>
      <c r="X42" s="1"/>
      <c r="Y42" s="1"/>
      <c r="Z42" s="1"/>
      <c r="AA42" s="1"/>
      <c r="AB42" s="1"/>
      <c r="AC42" s="1"/>
      <c r="AD42" s="1">
        <v>42.857142857142861</v>
      </c>
      <c r="AE42" s="1"/>
      <c r="AF42" s="1"/>
      <c r="AG42" s="1"/>
      <c r="AH42" s="1"/>
      <c r="AI42" s="1"/>
      <c r="AJ42" s="1"/>
      <c r="AK42" s="1"/>
      <c r="AL42" s="1"/>
      <c r="AM42" s="1"/>
      <c r="AN42" s="1">
        <v>27.58620689655173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>
        <v>225.81001642036125</v>
      </c>
    </row>
    <row r="43" spans="1:57" x14ac:dyDescent="0.25">
      <c r="A43" s="46" t="s">
        <v>235</v>
      </c>
      <c r="B43" s="1"/>
      <c r="C43" s="1"/>
      <c r="D43" s="1"/>
      <c r="E43" s="1"/>
      <c r="F43" s="1"/>
      <c r="G43" s="1"/>
      <c r="H43" s="1">
        <v>42.857142857142854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>
        <v>83.333333333333329</v>
      </c>
      <c r="AB43" s="1"/>
      <c r="AC43" s="1"/>
      <c r="AD43" s="1"/>
      <c r="AE43" s="1"/>
      <c r="AF43" s="1"/>
      <c r="AG43" s="1"/>
      <c r="AH43" s="1"/>
      <c r="AI43" s="1"/>
      <c r="AJ43" s="1"/>
      <c r="AK43" s="1">
        <v>40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>
        <v>53.846153846153847</v>
      </c>
      <c r="BE43" s="1">
        <v>220.03663003663002</v>
      </c>
    </row>
    <row r="44" spans="1:57" x14ac:dyDescent="0.25">
      <c r="A44" s="46" t="s">
        <v>483</v>
      </c>
      <c r="B44" s="1"/>
      <c r="C44" s="1"/>
      <c r="D44" s="1"/>
      <c r="E44" s="1"/>
      <c r="F44" s="1"/>
      <c r="G44" s="1"/>
      <c r="H44" s="1"/>
      <c r="I44" s="1">
        <v>36.84210526315789</v>
      </c>
      <c r="J44" s="1"/>
      <c r="K44" s="1"/>
      <c r="L44" s="1"/>
      <c r="M44" s="1"/>
      <c r="N44" s="1"/>
      <c r="O44" s="1"/>
      <c r="P44" s="1">
        <v>46.153846153846153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>
        <v>47.61904761904762</v>
      </c>
      <c r="AD44" s="1"/>
      <c r="AE44" s="1"/>
      <c r="AF44" s="1"/>
      <c r="AG44" s="1">
        <v>84.615384615384613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>
        <v>215.23038365143628</v>
      </c>
    </row>
    <row r="45" spans="1:57" x14ac:dyDescent="0.25">
      <c r="A45" s="46" t="s">
        <v>59</v>
      </c>
      <c r="B45" s="1"/>
      <c r="C45" s="1"/>
      <c r="D45" s="1">
        <v>75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>
        <v>66.666666666666657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>
        <v>66.666666666666671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>
        <v>208.33333333333331</v>
      </c>
    </row>
    <row r="46" spans="1:57" x14ac:dyDescent="0.25">
      <c r="A46" s="46" t="s">
        <v>156</v>
      </c>
      <c r="B46" s="1"/>
      <c r="C46" s="1"/>
      <c r="D46" s="1"/>
      <c r="E46" s="1">
        <v>43.478260869565219</v>
      </c>
      <c r="F46" s="1"/>
      <c r="G46" s="1"/>
      <c r="H46" s="1"/>
      <c r="I46" s="1"/>
      <c r="J46" s="1"/>
      <c r="K46" s="1">
        <v>89.65517241379311</v>
      </c>
      <c r="L46" s="1">
        <v>36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>
        <v>29.411764705882348</v>
      </c>
      <c r="AI46" s="1"/>
      <c r="AJ46" s="1"/>
      <c r="AK46" s="1"/>
      <c r="AL46" s="1"/>
      <c r="AM46" s="1">
        <v>9.0909090909090793</v>
      </c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>
        <v>207.63610708014977</v>
      </c>
    </row>
    <row r="47" spans="1:57" x14ac:dyDescent="0.25">
      <c r="A47" s="46" t="s">
        <v>368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50</v>
      </c>
      <c r="P47" s="1"/>
      <c r="Q47" s="1"/>
      <c r="R47" s="1">
        <v>30</v>
      </c>
      <c r="S47" s="1"/>
      <c r="T47" s="1"/>
      <c r="U47" s="1"/>
      <c r="V47" s="1"/>
      <c r="W47" s="1"/>
      <c r="X47" s="1"/>
      <c r="Y47" s="1"/>
      <c r="Z47" s="1"/>
      <c r="AA47" s="1"/>
      <c r="AB47" s="1">
        <v>90</v>
      </c>
      <c r="AC47" s="1"/>
      <c r="AD47" s="1"/>
      <c r="AE47" s="1"/>
      <c r="AF47" s="1"/>
      <c r="AG47" s="1"/>
      <c r="AH47" s="1"/>
      <c r="AI47" s="1"/>
      <c r="AJ47" s="1">
        <v>37.5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>
        <v>207.5</v>
      </c>
    </row>
    <row r="48" spans="1:57" x14ac:dyDescent="0.25">
      <c r="A48" s="46" t="s">
        <v>157</v>
      </c>
      <c r="B48" s="1"/>
      <c r="C48" s="1"/>
      <c r="D48" s="1"/>
      <c r="E48" s="1">
        <v>39.130434782608702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v>66.666666666666657</v>
      </c>
      <c r="W48" s="1"/>
      <c r="X48" s="1"/>
      <c r="Y48" s="1"/>
      <c r="Z48" s="1"/>
      <c r="AA48" s="1"/>
      <c r="AB48" s="1"/>
      <c r="AC48" s="1"/>
      <c r="AD48" s="1">
        <v>9.5238095238095184</v>
      </c>
      <c r="AE48" s="1"/>
      <c r="AF48" s="1"/>
      <c r="AG48" s="1"/>
      <c r="AH48" s="1"/>
      <c r="AI48" s="1">
        <v>41.17647058823529</v>
      </c>
      <c r="AJ48" s="1"/>
      <c r="AK48" s="1"/>
      <c r="AL48" s="1"/>
      <c r="AM48" s="1"/>
      <c r="AN48" s="1">
        <v>48.275862068965523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>
        <v>204.77324363028569</v>
      </c>
    </row>
    <row r="49" spans="1:57" x14ac:dyDescent="0.25">
      <c r="A49" s="46" t="s">
        <v>355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v>91.666666666666671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>
        <v>66.666666666666657</v>
      </c>
      <c r="AE49" s="1"/>
      <c r="AF49" s="1"/>
      <c r="AG49" s="1"/>
      <c r="AH49" s="1"/>
      <c r="AI49" s="1"/>
      <c r="AJ49" s="1"/>
      <c r="AK49" s="1"/>
      <c r="AL49" s="1"/>
      <c r="AM49" s="1"/>
      <c r="AN49" s="1">
        <v>27.58620689655173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>
        <v>15.384615384615387</v>
      </c>
      <c r="BE49" s="1">
        <v>201.30415561450044</v>
      </c>
    </row>
    <row r="50" spans="1:57" x14ac:dyDescent="0.25">
      <c r="A50" s="46" t="s">
        <v>161</v>
      </c>
      <c r="B50" s="1"/>
      <c r="C50" s="1"/>
      <c r="D50" s="1"/>
      <c r="E50" s="1">
        <v>9.9999999999999995E-7</v>
      </c>
      <c r="F50" s="1"/>
      <c r="G50" s="1"/>
      <c r="H50" s="1"/>
      <c r="I50" s="1"/>
      <c r="J50" s="1"/>
      <c r="K50" s="1">
        <v>41.379310344827587</v>
      </c>
      <c r="L50" s="1">
        <v>16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>
        <v>58.823529411764703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>
        <v>84.615384615384613</v>
      </c>
      <c r="BA50" s="1"/>
      <c r="BB50" s="1"/>
      <c r="BC50" s="1"/>
      <c r="BD50" s="1"/>
      <c r="BE50" s="1">
        <v>200.81822537197689</v>
      </c>
    </row>
    <row r="51" spans="1:57" x14ac:dyDescent="0.25">
      <c r="A51" s="46" t="s">
        <v>149</v>
      </c>
      <c r="B51" s="1"/>
      <c r="C51" s="1"/>
      <c r="D51" s="1"/>
      <c r="E51" s="1">
        <v>95.652173913043484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>
        <v>94.117647058823536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>
        <v>189.76982097186703</v>
      </c>
    </row>
    <row r="52" spans="1:57" x14ac:dyDescent="0.25">
      <c r="A52" s="46" t="s">
        <v>298</v>
      </c>
      <c r="B52" s="1"/>
      <c r="C52" s="1"/>
      <c r="D52" s="1"/>
      <c r="E52" s="1"/>
      <c r="F52" s="1"/>
      <c r="G52" s="1"/>
      <c r="H52" s="1"/>
      <c r="I52" s="1"/>
      <c r="J52" s="1"/>
      <c r="K52" s="1">
        <v>41.379310344827587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>
        <v>71.428571428571431</v>
      </c>
      <c r="AE52" s="1"/>
      <c r="AF52" s="1"/>
      <c r="AG52" s="1"/>
      <c r="AH52" s="1"/>
      <c r="AI52" s="1"/>
      <c r="AJ52" s="1">
        <v>43.75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>
        <v>30.769230769230774</v>
      </c>
      <c r="BE52" s="1">
        <v>187.32711254262978</v>
      </c>
    </row>
    <row r="53" spans="1:57" x14ac:dyDescent="0.25">
      <c r="A53" s="46" t="s">
        <v>297</v>
      </c>
      <c r="B53" s="1"/>
      <c r="C53" s="1"/>
      <c r="D53" s="1"/>
      <c r="E53" s="1"/>
      <c r="F53" s="1"/>
      <c r="G53" s="1"/>
      <c r="H53" s="1"/>
      <c r="I53" s="1"/>
      <c r="J53" s="1"/>
      <c r="K53" s="1">
        <v>41.379310344827587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>
        <v>5.8823529411764639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>
        <v>57.142857142857139</v>
      </c>
      <c r="AV53" s="1">
        <v>81.818181818181813</v>
      </c>
      <c r="AW53" s="1"/>
      <c r="AX53" s="1"/>
      <c r="AY53" s="1"/>
      <c r="AZ53" s="1"/>
      <c r="BA53" s="1"/>
      <c r="BB53" s="1"/>
      <c r="BC53" s="1"/>
      <c r="BD53" s="1"/>
      <c r="BE53" s="1">
        <v>186.222702247043</v>
      </c>
    </row>
    <row r="54" spans="1:57" x14ac:dyDescent="0.25">
      <c r="A54" s="46" t="s">
        <v>201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>
        <v>33.333333333333343</v>
      </c>
      <c r="AQ54" s="1"/>
      <c r="AR54" s="1"/>
      <c r="AS54" s="1"/>
      <c r="AT54" s="1"/>
      <c r="AU54" s="1"/>
      <c r="AV54" s="1"/>
      <c r="AW54" s="1">
        <v>84.615384615384613</v>
      </c>
      <c r="AX54" s="1"/>
      <c r="AY54" s="1"/>
      <c r="AZ54" s="1"/>
      <c r="BA54" s="1"/>
      <c r="BB54" s="1">
        <v>55.555555555555557</v>
      </c>
      <c r="BC54" s="1"/>
      <c r="BD54" s="1"/>
      <c r="BE54" s="1">
        <v>173.5042735042735</v>
      </c>
    </row>
    <row r="55" spans="1:57" x14ac:dyDescent="0.25">
      <c r="A55" s="46" t="s">
        <v>370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30</v>
      </c>
      <c r="P55" s="1"/>
      <c r="Q55" s="1"/>
      <c r="R55" s="1">
        <v>40</v>
      </c>
      <c r="S55" s="1"/>
      <c r="T55" s="1"/>
      <c r="U55" s="1">
        <v>91.666666666666671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>
        <v>161.66666666666669</v>
      </c>
    </row>
    <row r="56" spans="1:57" x14ac:dyDescent="0.25">
      <c r="A56" s="46" t="s">
        <v>295</v>
      </c>
      <c r="B56" s="1"/>
      <c r="C56" s="1"/>
      <c r="D56" s="1"/>
      <c r="E56" s="1"/>
      <c r="F56" s="1"/>
      <c r="G56" s="1"/>
      <c r="H56" s="1"/>
      <c r="I56" s="1"/>
      <c r="J56" s="1"/>
      <c r="K56" s="1">
        <v>72.413793103448285</v>
      </c>
      <c r="L56" s="1">
        <v>36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v>41.666666666666664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>
        <v>150.08045977011494</v>
      </c>
    </row>
    <row r="57" spans="1:57" x14ac:dyDescent="0.25">
      <c r="A57" s="46" t="s">
        <v>362</v>
      </c>
      <c r="B57" s="1"/>
      <c r="C57" s="1"/>
      <c r="D57" s="1"/>
      <c r="E57" s="1"/>
      <c r="F57" s="1"/>
      <c r="G57" s="1"/>
      <c r="H57" s="1"/>
      <c r="I57" s="1"/>
      <c r="J57" s="1"/>
      <c r="K57" s="1">
        <v>68.965517241379317</v>
      </c>
      <c r="L57" s="1"/>
      <c r="M57" s="1"/>
      <c r="N57" s="1"/>
      <c r="O57" s="1"/>
      <c r="P57" s="1"/>
      <c r="Q57" s="1"/>
      <c r="R57" s="1"/>
      <c r="S57" s="1"/>
      <c r="T57" s="1">
        <v>40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>
        <v>38.46153846153846</v>
      </c>
      <c r="BA57" s="1"/>
      <c r="BB57" s="1"/>
      <c r="BC57" s="1"/>
      <c r="BD57" s="1"/>
      <c r="BE57" s="1">
        <v>147.42705570291778</v>
      </c>
    </row>
    <row r="58" spans="1:57" x14ac:dyDescent="0.25">
      <c r="A58" s="46" t="s">
        <v>482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>
        <v>66.666666666666657</v>
      </c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>
        <v>72.72727272727272</v>
      </c>
      <c r="AW58" s="1"/>
      <c r="AX58" s="1"/>
      <c r="AY58" s="1"/>
      <c r="AZ58" s="1"/>
      <c r="BA58" s="1"/>
      <c r="BB58" s="1"/>
      <c r="BC58" s="1"/>
      <c r="BD58" s="1"/>
      <c r="BE58" s="1">
        <v>139.39393939393938</v>
      </c>
    </row>
    <row r="59" spans="1:57" x14ac:dyDescent="0.25">
      <c r="A59" s="46" t="s">
        <v>236</v>
      </c>
      <c r="B59" s="1"/>
      <c r="C59" s="1"/>
      <c r="D59" s="1"/>
      <c r="E59" s="1"/>
      <c r="F59" s="1"/>
      <c r="G59" s="1"/>
      <c r="H59" s="1">
        <v>28.571428571428569</v>
      </c>
      <c r="I59" s="1"/>
      <c r="J59" s="1"/>
      <c r="K59" s="1"/>
      <c r="L59" s="1"/>
      <c r="M59" s="1">
        <v>16.666666666666657</v>
      </c>
      <c r="N59" s="1"/>
      <c r="O59" s="1"/>
      <c r="P59" s="1"/>
      <c r="Q59" s="1"/>
      <c r="R59" s="1"/>
      <c r="S59" s="1"/>
      <c r="T59" s="1"/>
      <c r="U59" s="1"/>
      <c r="V59" s="1">
        <v>0</v>
      </c>
      <c r="W59" s="1"/>
      <c r="X59" s="1"/>
      <c r="Y59" s="1"/>
      <c r="Z59" s="1"/>
      <c r="AA59" s="1"/>
      <c r="AB59" s="1"/>
      <c r="AC59" s="1"/>
      <c r="AD59" s="1">
        <v>28.571428571428569</v>
      </c>
      <c r="AE59" s="1"/>
      <c r="AF59" s="1"/>
      <c r="AG59" s="1"/>
      <c r="AH59" s="1"/>
      <c r="AI59" s="1"/>
      <c r="AJ59" s="1">
        <v>37.5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>
        <v>7.6923076923076934</v>
      </c>
      <c r="AX59" s="1"/>
      <c r="AY59" s="1"/>
      <c r="AZ59" s="1"/>
      <c r="BA59" s="1"/>
      <c r="BB59" s="1"/>
      <c r="BC59" s="1"/>
      <c r="BD59" s="1"/>
      <c r="BE59" s="1">
        <v>119.00183150183149</v>
      </c>
    </row>
    <row r="60" spans="1:57" x14ac:dyDescent="0.25">
      <c r="A60" s="46" t="s">
        <v>300</v>
      </c>
      <c r="B60" s="1"/>
      <c r="C60" s="1"/>
      <c r="D60" s="1"/>
      <c r="E60" s="1"/>
      <c r="F60" s="1"/>
      <c r="G60" s="1"/>
      <c r="H60" s="1"/>
      <c r="I60" s="1"/>
      <c r="J60" s="1"/>
      <c r="K60" s="1">
        <v>3.448275862068968</v>
      </c>
      <c r="L60" s="1">
        <v>80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>
        <v>28.571428571428569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>
        <v>112.01970443349754</v>
      </c>
    </row>
    <row r="61" spans="1:57" x14ac:dyDescent="0.25">
      <c r="A61" s="46" t="s">
        <v>383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>
        <v>55</v>
      </c>
      <c r="U61" s="1"/>
      <c r="V61" s="1"/>
      <c r="W61" s="1"/>
      <c r="X61" s="1"/>
      <c r="Y61" s="1"/>
      <c r="Z61" s="1"/>
      <c r="AA61" s="1"/>
      <c r="AB61" s="1"/>
      <c r="AC61" s="1">
        <v>47.61904761904762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>
        <v>102.61904761904762</v>
      </c>
    </row>
    <row r="62" spans="1:57" x14ac:dyDescent="0.25">
      <c r="A62" s="46" t="s">
        <v>423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v>50</v>
      </c>
      <c r="W62" s="1"/>
      <c r="X62" s="1"/>
      <c r="Y62" s="1"/>
      <c r="Z62" s="1"/>
      <c r="AA62" s="1"/>
      <c r="AB62" s="1"/>
      <c r="AC62" s="1"/>
      <c r="AD62" s="1">
        <v>52.38095238095238</v>
      </c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>
        <v>102.38095238095238</v>
      </c>
    </row>
    <row r="63" spans="1:57" x14ac:dyDescent="0.25">
      <c r="A63" s="46" t="s">
        <v>532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>
        <v>70.588235294117652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>
        <v>30.769230769230774</v>
      </c>
      <c r="BA63" s="1"/>
      <c r="BB63" s="1"/>
      <c r="BC63" s="1"/>
      <c r="BD63" s="1"/>
      <c r="BE63" s="1">
        <v>101.35746606334843</v>
      </c>
    </row>
    <row r="64" spans="1:57" x14ac:dyDescent="0.25">
      <c r="A64" s="46" t="s">
        <v>301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>
        <v>101.2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>
        <v>101.2</v>
      </c>
    </row>
    <row r="65" spans="1:57" x14ac:dyDescent="0.25">
      <c r="A65" s="46" t="s">
        <v>391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>
        <v>100.9</v>
      </c>
      <c r="AY65" s="1"/>
      <c r="AZ65" s="1"/>
      <c r="BA65" s="1"/>
      <c r="BB65" s="1"/>
      <c r="BC65" s="1"/>
      <c r="BD65" s="1"/>
      <c r="BE65" s="1">
        <v>100.9</v>
      </c>
    </row>
    <row r="66" spans="1:57" x14ac:dyDescent="0.25">
      <c r="A66" s="46" t="s">
        <v>320</v>
      </c>
      <c r="B66" s="1"/>
      <c r="C66" s="1"/>
      <c r="D66" s="1"/>
      <c r="E66" s="1"/>
      <c r="F66" s="1"/>
      <c r="G66" s="1"/>
      <c r="H66" s="1"/>
      <c r="I66" s="1"/>
      <c r="J66" s="1">
        <v>46.666666666666664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>
        <v>50</v>
      </c>
      <c r="AZ66" s="1"/>
      <c r="BA66" s="1"/>
      <c r="BB66" s="1"/>
      <c r="BC66" s="1"/>
      <c r="BD66" s="1"/>
      <c r="BE66" s="1">
        <v>96.666666666666657</v>
      </c>
    </row>
    <row r="67" spans="1:57" x14ac:dyDescent="0.25">
      <c r="A67" s="46" t="s">
        <v>575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>
        <v>28.571428571428569</v>
      </c>
      <c r="AV67" s="1">
        <v>63.636363636363633</v>
      </c>
      <c r="AW67" s="1"/>
      <c r="AX67" s="1"/>
      <c r="AY67" s="1"/>
      <c r="AZ67" s="1"/>
      <c r="BA67" s="1"/>
      <c r="BB67" s="1"/>
      <c r="BC67" s="1"/>
      <c r="BD67" s="1"/>
      <c r="BE67" s="1">
        <v>92.20779220779221</v>
      </c>
    </row>
    <row r="68" spans="1:57" x14ac:dyDescent="0.25">
      <c r="A68" s="46" t="s">
        <v>265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>
        <v>85.714285714285708</v>
      </c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>
        <v>85.714285714285708</v>
      </c>
    </row>
    <row r="69" spans="1:57" x14ac:dyDescent="0.25">
      <c r="A69" s="46" t="s">
        <v>137</v>
      </c>
      <c r="B69" s="1"/>
      <c r="C69" s="1"/>
      <c r="D69" s="1"/>
      <c r="E69" s="1"/>
      <c r="F69" s="1"/>
      <c r="G69" s="1">
        <v>80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>
        <v>80</v>
      </c>
    </row>
    <row r="70" spans="1:57" x14ac:dyDescent="0.25">
      <c r="A70" s="46" t="s">
        <v>392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v>76.92307692307692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>
        <v>76.92307692307692</v>
      </c>
    </row>
    <row r="71" spans="1:57" x14ac:dyDescent="0.25">
      <c r="A71" s="46" t="s">
        <v>268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v>76.92307692307692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>
        <v>76.92307692307692</v>
      </c>
    </row>
    <row r="72" spans="1:57" x14ac:dyDescent="0.25">
      <c r="A72" s="46" t="s">
        <v>196</v>
      </c>
      <c r="B72" s="1"/>
      <c r="C72" s="1"/>
      <c r="D72" s="1"/>
      <c r="E72" s="1"/>
      <c r="F72" s="1">
        <v>16.666666666666657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>
        <v>16.666666666666657</v>
      </c>
      <c r="Y72" s="1"/>
      <c r="Z72" s="1">
        <v>16.666666666666657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>
        <v>22.222222222222229</v>
      </c>
      <c r="AY72" s="1"/>
      <c r="AZ72" s="1"/>
      <c r="BA72" s="1"/>
      <c r="BB72" s="1"/>
      <c r="BC72" s="1"/>
      <c r="BD72" s="1"/>
      <c r="BE72" s="1">
        <v>72.2222222222222</v>
      </c>
    </row>
    <row r="73" spans="1:57" x14ac:dyDescent="0.25">
      <c r="A73" s="46" t="s">
        <v>610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>
        <v>62.5</v>
      </c>
      <c r="BB73" s="1"/>
      <c r="BC73" s="1"/>
      <c r="BD73" s="1"/>
      <c r="BE73" s="1">
        <v>62.5</v>
      </c>
    </row>
    <row r="74" spans="1:57" x14ac:dyDescent="0.25">
      <c r="A74" s="46" t="s">
        <v>484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>
        <v>9.5238095238095184</v>
      </c>
      <c r="AD74" s="1">
        <v>33.333333333333329</v>
      </c>
      <c r="AE74" s="1"/>
      <c r="AF74" s="1"/>
      <c r="AG74" s="1"/>
      <c r="AH74" s="1">
        <v>17.647058823529406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>
        <v>60.504201680672253</v>
      </c>
    </row>
    <row r="75" spans="1:57" x14ac:dyDescent="0.25">
      <c r="A75" s="46" t="s">
        <v>341</v>
      </c>
      <c r="B75" s="1"/>
      <c r="C75" s="1"/>
      <c r="D75" s="1"/>
      <c r="E75" s="1"/>
      <c r="F75" s="1"/>
      <c r="G75" s="1">
        <v>40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>
        <v>15.384615384615387</v>
      </c>
      <c r="BA75" s="1"/>
      <c r="BB75" s="1"/>
      <c r="BC75" s="1"/>
      <c r="BD75" s="1"/>
      <c r="BE75" s="1">
        <v>55.384615384615387</v>
      </c>
    </row>
    <row r="76" spans="1:57" x14ac:dyDescent="0.25">
      <c r="A76" s="46" t="s">
        <v>571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>
        <v>50</v>
      </c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>
        <v>50</v>
      </c>
    </row>
    <row r="77" spans="1:57" x14ac:dyDescent="0.25">
      <c r="A77" s="46" t="s">
        <v>369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>
        <v>50</v>
      </c>
    </row>
    <row r="78" spans="1:57" x14ac:dyDescent="0.25">
      <c r="A78" s="46" t="s">
        <v>48</v>
      </c>
      <c r="B78" s="1"/>
      <c r="C78" s="1">
        <v>49.999999999999993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>
        <v>49.999999999999993</v>
      </c>
    </row>
    <row r="79" spans="1:57" x14ac:dyDescent="0.25">
      <c r="A79" s="46" t="s">
        <v>603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>
        <v>46.153846153846153</v>
      </c>
      <c r="BA79" s="1"/>
      <c r="BB79" s="1"/>
      <c r="BC79" s="1"/>
      <c r="BD79" s="1"/>
      <c r="BE79" s="1">
        <v>46.153846153846153</v>
      </c>
    </row>
    <row r="80" spans="1:57" x14ac:dyDescent="0.25">
      <c r="A80" s="46" t="s">
        <v>303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>
        <v>36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>
        <v>36</v>
      </c>
    </row>
    <row r="81" spans="1:57" x14ac:dyDescent="0.25">
      <c r="A81" s="46" t="s">
        <v>394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>
        <v>23.07692307692308</v>
      </c>
      <c r="Q81" s="1"/>
      <c r="R81" s="1"/>
      <c r="S81" s="1"/>
      <c r="T81" s="1"/>
      <c r="U81" s="1"/>
      <c r="V81" s="1">
        <v>12.5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>
        <v>35.57692307692308</v>
      </c>
    </row>
    <row r="82" spans="1:57" x14ac:dyDescent="0.25">
      <c r="A82" s="46" t="s">
        <v>442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>
        <v>33.333333333333329</v>
      </c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>
        <v>33.333333333333329</v>
      </c>
    </row>
    <row r="83" spans="1:57" x14ac:dyDescent="0.25">
      <c r="A83" s="46" t="s">
        <v>99</v>
      </c>
      <c r="B83" s="1">
        <v>16.666666666666657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>
        <v>12.5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>
        <v>29.166666666666657</v>
      </c>
    </row>
    <row r="84" spans="1:57" x14ac:dyDescent="0.25">
      <c r="A84" s="46" t="s">
        <v>440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>
        <v>8.3333333333333286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>
        <v>15.384615384615387</v>
      </c>
      <c r="AX84" s="1"/>
      <c r="AY84" s="1"/>
      <c r="AZ84" s="1"/>
      <c r="BA84" s="1"/>
      <c r="BB84" s="1"/>
      <c r="BC84" s="1"/>
      <c r="BD84" s="1"/>
      <c r="BE84" s="1">
        <v>23.717948717948715</v>
      </c>
    </row>
    <row r="85" spans="1:57" x14ac:dyDescent="0.25">
      <c r="A85" s="46" t="s">
        <v>263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>
        <v>17.241379310344826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>
        <v>17.241379310344826</v>
      </c>
    </row>
    <row r="86" spans="1:57" x14ac:dyDescent="0.25">
      <c r="A86" s="46" t="s">
        <v>302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>
        <v>16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>
        <v>16</v>
      </c>
    </row>
    <row r="87" spans="1:57" x14ac:dyDescent="0.25">
      <c r="A87" s="46" t="s">
        <v>533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>
        <v>11.765000000000001</v>
      </c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>
        <v>11.765000000000001</v>
      </c>
    </row>
    <row r="88" spans="1:57" x14ac:dyDescent="0.25">
      <c r="A88" s="46" t="s">
        <v>345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11.764705882352928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>
        <v>11.764705882352928</v>
      </c>
    </row>
    <row r="89" spans="1:57" x14ac:dyDescent="0.25">
      <c r="A89" s="46" t="s">
        <v>51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>
        <v>8.3333333333333286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>
        <v>8.3333333333333286</v>
      </c>
    </row>
    <row r="90" spans="1:57" x14ac:dyDescent="0.25">
      <c r="A90" s="46" t="s">
        <v>354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>
        <v>8.3333333333333286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>
        <v>8.3333333333333286</v>
      </c>
    </row>
    <row r="91" spans="1:57" x14ac:dyDescent="0.25">
      <c r="A91" s="46" t="s">
        <v>172</v>
      </c>
      <c r="B91" s="1"/>
      <c r="C91" s="1"/>
      <c r="D91" s="1"/>
      <c r="E91" s="1"/>
      <c r="F91" s="1"/>
      <c r="G91" s="1"/>
      <c r="H91" s="1"/>
      <c r="I91" s="1">
        <v>5.2631578947368354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>
        <v>5.2631578947368354</v>
      </c>
    </row>
    <row r="92" spans="1:57" x14ac:dyDescent="0.25">
      <c r="A92" s="46" t="s">
        <v>44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x14ac:dyDescent="0.25">
      <c r="A93" s="46" t="s">
        <v>13</v>
      </c>
      <c r="B93" s="1">
        <v>451.19999999999993</v>
      </c>
      <c r="C93" s="1">
        <v>452.19999999999993</v>
      </c>
      <c r="D93" s="1">
        <v>162.5</v>
      </c>
      <c r="E93" s="1">
        <v>778.26087056521737</v>
      </c>
      <c r="F93" s="1">
        <v>350.59999999999991</v>
      </c>
      <c r="G93" s="1">
        <v>210</v>
      </c>
      <c r="H93" s="1">
        <v>85.714285714285694</v>
      </c>
      <c r="I93" s="1">
        <v>601.89999999999986</v>
      </c>
      <c r="J93" s="1">
        <v>113.33333333333331</v>
      </c>
      <c r="K93" s="1">
        <v>1158.0724137931034</v>
      </c>
      <c r="L93" s="1">
        <v>952</v>
      </c>
      <c r="M93" s="1">
        <v>342.86666666666662</v>
      </c>
      <c r="N93" s="1">
        <v>536.99411764705883</v>
      </c>
      <c r="O93" s="1">
        <v>461</v>
      </c>
      <c r="P93" s="1">
        <v>361.53846153846155</v>
      </c>
      <c r="Q93" s="1">
        <v>100.1</v>
      </c>
      <c r="R93" s="1">
        <v>662</v>
      </c>
      <c r="S93" s="1">
        <v>113.3</v>
      </c>
      <c r="T93" s="1">
        <v>662</v>
      </c>
      <c r="U93" s="1">
        <v>417.86666666666667</v>
      </c>
      <c r="V93" s="1">
        <v>745.83333333333326</v>
      </c>
      <c r="W93" s="1">
        <v>114.28571428571428</v>
      </c>
      <c r="X93" s="1">
        <v>251.2</v>
      </c>
      <c r="Y93" s="1">
        <v>290.47619047619048</v>
      </c>
      <c r="Z93" s="1">
        <v>299.99999999999994</v>
      </c>
      <c r="AA93" s="1">
        <v>316.66666666666669</v>
      </c>
      <c r="AB93" s="1">
        <v>501</v>
      </c>
      <c r="AC93" s="1">
        <v>440.1952380952381</v>
      </c>
      <c r="AD93" s="1">
        <v>673.52857142857147</v>
      </c>
      <c r="AE93" s="1">
        <v>371</v>
      </c>
      <c r="AF93" s="1">
        <v>343.55714285714288</v>
      </c>
      <c r="AG93" s="1">
        <v>815.38461538461536</v>
      </c>
      <c r="AH93" s="1">
        <v>654.64147058823528</v>
      </c>
      <c r="AI93" s="1">
        <v>372.28823529411767</v>
      </c>
      <c r="AJ93" s="1">
        <v>725</v>
      </c>
      <c r="AK93" s="1">
        <v>391</v>
      </c>
      <c r="AL93" s="1">
        <v>243.55714285714282</v>
      </c>
      <c r="AM93" s="1">
        <v>401.09999999999991</v>
      </c>
      <c r="AN93" s="1">
        <v>806.34827586206904</v>
      </c>
      <c r="AO93" s="1">
        <v>111.11111111111111</v>
      </c>
      <c r="AP93" s="1">
        <v>356.45555555555552</v>
      </c>
      <c r="AQ93" s="1">
        <v>314.98571428571427</v>
      </c>
      <c r="AR93" s="1"/>
      <c r="AS93" s="1"/>
      <c r="AT93" s="1">
        <v>333.93333333333328</v>
      </c>
      <c r="AU93" s="1">
        <v>400.69999999999993</v>
      </c>
      <c r="AV93" s="1">
        <v>492.00909090909084</v>
      </c>
      <c r="AW93" s="1">
        <v>501.3</v>
      </c>
      <c r="AX93" s="1">
        <v>200.9</v>
      </c>
      <c r="AY93" s="1">
        <v>50</v>
      </c>
      <c r="AZ93" s="1">
        <v>569.23076923076928</v>
      </c>
      <c r="BA93" s="1">
        <v>312.5</v>
      </c>
      <c r="BB93" s="1">
        <v>267.56666666666672</v>
      </c>
      <c r="BC93" s="1">
        <v>240.5</v>
      </c>
      <c r="BD93" s="1">
        <v>369.23076923076923</v>
      </c>
      <c r="BE93" s="1">
        <v>22250.932423376835</v>
      </c>
    </row>
  </sheetData>
  <pageMargins left="0.7" right="0.7" top="0.75" bottom="0.75" header="0.3" footer="0.3"/>
  <pageSetup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E42"/>
  <sheetViews>
    <sheetView topLeftCell="G1" workbookViewId="0">
      <selection sqref="A1:XFD1048576"/>
    </sheetView>
  </sheetViews>
  <sheetFormatPr defaultRowHeight="15" x14ac:dyDescent="0.25"/>
  <cols>
    <col min="1" max="1" width="23" bestFit="1" customWidth="1"/>
    <col min="2" max="2" width="16.28515625" bestFit="1" customWidth="1"/>
    <col min="3" max="3" width="17.5703125" bestFit="1" customWidth="1"/>
    <col min="4" max="4" width="18" bestFit="1" customWidth="1"/>
    <col min="5" max="5" width="17.5703125" bestFit="1" customWidth="1"/>
    <col min="6" max="6" width="12.140625" bestFit="1" customWidth="1"/>
    <col min="7" max="7" width="19.5703125" bestFit="1" customWidth="1"/>
    <col min="8" max="8" width="16.140625" bestFit="1" customWidth="1"/>
    <col min="9" max="9" width="18.85546875" bestFit="1" customWidth="1"/>
    <col min="10" max="10" width="17.28515625" bestFit="1" customWidth="1"/>
    <col min="11" max="11" width="19.85546875" bestFit="1" customWidth="1"/>
    <col min="12" max="12" width="20.7109375" bestFit="1" customWidth="1"/>
    <col min="13" max="13" width="16.42578125" bestFit="1" customWidth="1"/>
    <col min="14" max="14" width="16.7109375" bestFit="1" customWidth="1"/>
    <col min="15" max="15" width="16.140625" bestFit="1" customWidth="1"/>
    <col min="16" max="16" width="16.85546875" bestFit="1" customWidth="1"/>
    <col min="17" max="17" width="17.28515625" bestFit="1" customWidth="1"/>
    <col min="18" max="18" width="22" bestFit="1" customWidth="1"/>
    <col min="19" max="19" width="19.42578125" bestFit="1" customWidth="1"/>
    <col min="20" max="20" width="19.5703125" bestFit="1" customWidth="1"/>
    <col min="21" max="21" width="12.7109375" bestFit="1" customWidth="1"/>
    <col min="22" max="22" width="24.28515625" bestFit="1" customWidth="1"/>
    <col min="23" max="23" width="16.28515625" bestFit="1" customWidth="1"/>
    <col min="24" max="24" width="17.5703125" bestFit="1" customWidth="1"/>
    <col min="25" max="25" width="19.140625" bestFit="1" customWidth="1"/>
    <col min="26" max="26" width="17.42578125" bestFit="1" customWidth="1"/>
    <col min="27" max="27" width="16.5703125" bestFit="1" customWidth="1"/>
    <col min="28" max="28" width="20.7109375" bestFit="1" customWidth="1"/>
    <col min="29" max="29" width="21.42578125" bestFit="1" customWidth="1"/>
    <col min="30" max="30" width="17.85546875" bestFit="1" customWidth="1"/>
    <col min="31" max="31" width="22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11.2851562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50</v>
      </c>
    </row>
    <row r="3" spans="1:57" x14ac:dyDescent="0.25">
      <c r="A3" s="45" t="s">
        <v>15</v>
      </c>
      <c r="B3" s="45" t="s">
        <v>14</v>
      </c>
    </row>
    <row r="4" spans="1:57" x14ac:dyDescent="0.25">
      <c r="A4" s="45" t="s">
        <v>12</v>
      </c>
      <c r="B4" t="s">
        <v>455</v>
      </c>
      <c r="C4" t="s">
        <v>456</v>
      </c>
      <c r="D4" t="s">
        <v>457</v>
      </c>
      <c r="E4" t="s">
        <v>458</v>
      </c>
      <c r="F4" t="s">
        <v>459</v>
      </c>
      <c r="G4" t="s">
        <v>460</v>
      </c>
      <c r="H4" t="s">
        <v>461</v>
      </c>
      <c r="I4" t="s">
        <v>462</v>
      </c>
      <c r="J4" t="s">
        <v>463</v>
      </c>
      <c r="K4" t="s">
        <v>464</v>
      </c>
      <c r="L4" t="s">
        <v>465</v>
      </c>
      <c r="M4" t="s">
        <v>466</v>
      </c>
      <c r="N4" t="s">
        <v>467</v>
      </c>
      <c r="O4" t="s">
        <v>468</v>
      </c>
      <c r="P4" t="s">
        <v>469</v>
      </c>
      <c r="Q4" t="s">
        <v>470</v>
      </c>
      <c r="R4" t="s">
        <v>471</v>
      </c>
      <c r="S4" t="s">
        <v>472</v>
      </c>
      <c r="T4" t="s">
        <v>473</v>
      </c>
      <c r="U4" t="s">
        <v>474</v>
      </c>
      <c r="V4" t="s">
        <v>475</v>
      </c>
      <c r="W4" t="s">
        <v>476</v>
      </c>
      <c r="X4" t="s">
        <v>477</v>
      </c>
      <c r="Y4" t="s">
        <v>478</v>
      </c>
      <c r="Z4" t="s">
        <v>479</v>
      </c>
      <c r="AA4" t="s">
        <v>480</v>
      </c>
      <c r="AB4" t="s">
        <v>486</v>
      </c>
      <c r="AC4" t="s">
        <v>481</v>
      </c>
      <c r="AD4" t="s">
        <v>487</v>
      </c>
      <c r="AE4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t="s">
        <v>13</v>
      </c>
    </row>
    <row r="5" spans="1:57" x14ac:dyDescent="0.25">
      <c r="A5" s="46" t="s">
        <v>165</v>
      </c>
      <c r="B5" s="1"/>
      <c r="C5" s="1"/>
      <c r="D5" s="1"/>
      <c r="E5" s="1">
        <v>66.666666666666657</v>
      </c>
      <c r="F5" s="1">
        <v>83.333333333333329</v>
      </c>
      <c r="G5" s="1">
        <v>100.2</v>
      </c>
      <c r="H5" s="1"/>
      <c r="I5" s="1">
        <v>42.857142857142854</v>
      </c>
      <c r="J5" s="1"/>
      <c r="K5" s="1">
        <v>33.333333333333343</v>
      </c>
      <c r="L5" s="1">
        <v>66.666666666666657</v>
      </c>
      <c r="M5" s="1">
        <v>100.2</v>
      </c>
      <c r="N5" s="1"/>
      <c r="O5" s="1"/>
      <c r="P5" s="1">
        <v>25</v>
      </c>
      <c r="Q5" s="1"/>
      <c r="R5" s="1">
        <v>100.6</v>
      </c>
      <c r="S5" s="1"/>
      <c r="T5" s="1"/>
      <c r="U5" s="1"/>
      <c r="V5" s="1">
        <v>40</v>
      </c>
      <c r="W5" s="1"/>
      <c r="X5" s="1"/>
      <c r="Y5" s="1"/>
      <c r="Z5" s="1">
        <v>57.142857142857139</v>
      </c>
      <c r="AA5" s="1"/>
      <c r="AB5" s="1"/>
      <c r="AC5" s="1"/>
      <c r="AD5" s="1">
        <v>66.666666666666657</v>
      </c>
      <c r="AE5" s="1"/>
      <c r="AF5" s="1">
        <v>100.1</v>
      </c>
      <c r="AG5" s="1"/>
      <c r="AH5" s="1"/>
      <c r="AI5" s="1">
        <v>100.3</v>
      </c>
      <c r="AJ5" s="1"/>
      <c r="AK5" s="1"/>
      <c r="AL5" s="1"/>
      <c r="AM5" s="1"/>
      <c r="AN5" s="1">
        <v>70</v>
      </c>
      <c r="AO5" s="1"/>
      <c r="AP5" s="1"/>
      <c r="AQ5" s="1"/>
      <c r="AR5" s="1"/>
      <c r="AS5" s="1"/>
      <c r="AT5" s="1"/>
      <c r="AU5" s="1"/>
      <c r="AV5" s="1">
        <v>100.6</v>
      </c>
      <c r="AW5" s="1"/>
      <c r="AX5" s="1"/>
      <c r="AY5" s="1"/>
      <c r="AZ5" s="1">
        <v>83.333333333333329</v>
      </c>
      <c r="BA5" s="1"/>
      <c r="BB5" s="1"/>
      <c r="BC5" s="1">
        <v>66.666666666666657</v>
      </c>
      <c r="BD5" s="1"/>
      <c r="BE5" s="1">
        <v>1303.6666666666665</v>
      </c>
    </row>
    <row r="6" spans="1:57" x14ac:dyDescent="0.25">
      <c r="A6" s="46" t="s">
        <v>118</v>
      </c>
      <c r="B6" s="1"/>
      <c r="C6" s="1">
        <v>50</v>
      </c>
      <c r="D6" s="1"/>
      <c r="E6" s="1"/>
      <c r="F6" s="1">
        <v>16.666666666666657</v>
      </c>
      <c r="G6" s="1"/>
      <c r="H6" s="1"/>
      <c r="I6" s="1">
        <v>71.428571428571431</v>
      </c>
      <c r="J6" s="1"/>
      <c r="K6" s="1">
        <v>66.666666666666671</v>
      </c>
      <c r="L6" s="1"/>
      <c r="M6" s="1"/>
      <c r="N6" s="1"/>
      <c r="O6" s="1"/>
      <c r="P6" s="1">
        <v>75</v>
      </c>
      <c r="Q6" s="1"/>
      <c r="R6" s="1"/>
      <c r="S6" s="1"/>
      <c r="T6" s="1">
        <v>25</v>
      </c>
      <c r="U6" s="1"/>
      <c r="V6" s="1"/>
      <c r="W6" s="1"/>
      <c r="X6" s="1"/>
      <c r="Y6" s="1"/>
      <c r="Z6" s="1">
        <v>28.571428571428569</v>
      </c>
      <c r="AA6" s="1"/>
      <c r="AB6" s="1"/>
      <c r="AC6" s="1"/>
      <c r="AD6" s="1">
        <v>26.666666666666657</v>
      </c>
      <c r="AE6" s="1"/>
      <c r="AF6" s="1"/>
      <c r="AG6" s="1"/>
      <c r="AH6" s="1"/>
      <c r="AI6" s="1">
        <v>66.666666666666657</v>
      </c>
      <c r="AJ6" s="1"/>
      <c r="AK6" s="1"/>
      <c r="AL6" s="1">
        <v>50</v>
      </c>
      <c r="AM6" s="1"/>
      <c r="AN6" s="1">
        <v>40</v>
      </c>
      <c r="AO6" s="1"/>
      <c r="AP6" s="1"/>
      <c r="AQ6" s="1"/>
      <c r="AR6" s="1"/>
      <c r="AS6" s="1"/>
      <c r="AT6" s="1"/>
      <c r="AU6" s="1">
        <v>50</v>
      </c>
      <c r="AV6" s="1">
        <v>66.666666666666657</v>
      </c>
      <c r="AW6" s="1"/>
      <c r="AX6" s="1"/>
      <c r="AY6" s="1"/>
      <c r="AZ6" s="1"/>
      <c r="BA6" s="1"/>
      <c r="BB6" s="1"/>
      <c r="BC6" s="1">
        <v>33.333333333333329</v>
      </c>
      <c r="BD6" s="1"/>
      <c r="BE6" s="1">
        <v>666.66666666666663</v>
      </c>
    </row>
    <row r="7" spans="1:57" x14ac:dyDescent="0.25">
      <c r="A7" s="46" t="s">
        <v>261</v>
      </c>
      <c r="B7" s="1"/>
      <c r="C7" s="1"/>
      <c r="D7" s="1"/>
      <c r="E7" s="1"/>
      <c r="F7" s="1"/>
      <c r="G7" s="1"/>
      <c r="H7" s="1"/>
      <c r="I7" s="1">
        <v>57.142857142857139</v>
      </c>
      <c r="J7" s="1"/>
      <c r="K7" s="1"/>
      <c r="L7" s="1"/>
      <c r="M7" s="1"/>
      <c r="N7" s="1"/>
      <c r="O7" s="1"/>
      <c r="P7" s="1"/>
      <c r="Q7" s="1"/>
      <c r="R7" s="1"/>
      <c r="S7" s="1"/>
      <c r="T7" s="1">
        <v>75</v>
      </c>
      <c r="U7" s="1"/>
      <c r="V7" s="1">
        <v>80</v>
      </c>
      <c r="W7" s="1"/>
      <c r="X7" s="1"/>
      <c r="Y7" s="1"/>
      <c r="Z7" s="1"/>
      <c r="AA7" s="1"/>
      <c r="AB7" s="1"/>
      <c r="AC7" s="1"/>
      <c r="AD7" s="1">
        <v>80</v>
      </c>
      <c r="AE7" s="1"/>
      <c r="AF7" s="1"/>
      <c r="AG7" s="1">
        <v>80</v>
      </c>
      <c r="AH7" s="1"/>
      <c r="AI7" s="1"/>
      <c r="AJ7" s="1"/>
      <c r="AK7" s="1"/>
      <c r="AL7" s="1"/>
      <c r="AM7" s="1">
        <v>100.6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>
        <v>50</v>
      </c>
      <c r="BA7" s="1"/>
      <c r="BB7" s="1"/>
      <c r="BC7" s="1"/>
      <c r="BD7" s="1"/>
      <c r="BE7" s="1">
        <v>522.74285714285713</v>
      </c>
    </row>
    <row r="8" spans="1:57" x14ac:dyDescent="0.25">
      <c r="A8" s="46" t="s">
        <v>371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v>75</v>
      </c>
      <c r="P8" s="1"/>
      <c r="Q8" s="1"/>
      <c r="R8" s="1">
        <v>83.333333333333329</v>
      </c>
      <c r="S8" s="1"/>
      <c r="T8" s="1"/>
      <c r="U8" s="1">
        <v>50</v>
      </c>
      <c r="V8" s="1"/>
      <c r="W8" s="1"/>
      <c r="X8" s="1"/>
      <c r="Y8" s="1"/>
      <c r="Z8" s="1"/>
      <c r="AA8" s="1"/>
      <c r="AB8" s="1">
        <v>100.1</v>
      </c>
      <c r="AC8" s="1"/>
      <c r="AD8" s="1"/>
      <c r="AE8" s="1"/>
      <c r="AF8" s="1"/>
      <c r="AG8" s="1"/>
      <c r="AH8" s="1"/>
      <c r="AI8" s="1"/>
      <c r="AJ8" s="1">
        <v>100.2</v>
      </c>
      <c r="AK8" s="1"/>
      <c r="AL8" s="1"/>
      <c r="AM8" s="1"/>
      <c r="AN8" s="1"/>
      <c r="AO8" s="1"/>
      <c r="AP8" s="1"/>
      <c r="AQ8" s="1">
        <v>50</v>
      </c>
      <c r="AR8" s="1"/>
      <c r="AS8" s="1"/>
      <c r="AT8" s="1"/>
      <c r="AU8" s="1"/>
      <c r="AV8" s="1"/>
      <c r="AW8" s="1"/>
      <c r="AX8" s="1"/>
      <c r="AY8" s="1"/>
      <c r="AZ8" s="1"/>
      <c r="BA8" s="1">
        <v>50</v>
      </c>
      <c r="BB8" s="1"/>
      <c r="BC8" s="1"/>
      <c r="BD8" s="1"/>
      <c r="BE8" s="1">
        <v>508.63333333333327</v>
      </c>
    </row>
    <row r="9" spans="1:57" x14ac:dyDescent="0.25">
      <c r="A9" s="46" t="s">
        <v>262</v>
      </c>
      <c r="B9" s="1"/>
      <c r="C9" s="1"/>
      <c r="D9" s="1"/>
      <c r="E9" s="1"/>
      <c r="F9" s="1"/>
      <c r="G9" s="1"/>
      <c r="H9" s="1"/>
      <c r="I9" s="1">
        <v>28.571428571428569</v>
      </c>
      <c r="J9" s="1"/>
      <c r="K9" s="1">
        <v>22.222222222222229</v>
      </c>
      <c r="L9" s="1"/>
      <c r="M9" s="1"/>
      <c r="N9" s="1"/>
      <c r="O9" s="1"/>
      <c r="P9" s="1"/>
      <c r="Q9" s="1"/>
      <c r="R9" s="1"/>
      <c r="S9" s="1"/>
      <c r="T9" s="1">
        <v>100.4</v>
      </c>
      <c r="U9" s="1"/>
      <c r="V9" s="1">
        <v>60</v>
      </c>
      <c r="W9" s="1"/>
      <c r="X9" s="1"/>
      <c r="Y9" s="1"/>
      <c r="Z9" s="1"/>
      <c r="AA9" s="1"/>
      <c r="AB9" s="1"/>
      <c r="AC9" s="1"/>
      <c r="AD9" s="1">
        <v>40</v>
      </c>
      <c r="AE9" s="1"/>
      <c r="AF9" s="1"/>
      <c r="AG9" s="1">
        <v>60</v>
      </c>
      <c r="AH9" s="1"/>
      <c r="AI9" s="1"/>
      <c r="AJ9" s="1"/>
      <c r="AK9" s="1">
        <v>50</v>
      </c>
      <c r="AL9" s="1"/>
      <c r="AM9" s="1">
        <v>66.666666666666657</v>
      </c>
      <c r="AN9" s="1"/>
      <c r="AO9" s="1"/>
      <c r="AP9" s="1"/>
      <c r="AQ9" s="1"/>
      <c r="AR9" s="1"/>
      <c r="AS9" s="1"/>
      <c r="AT9" s="1"/>
      <c r="AU9" s="1"/>
      <c r="AV9" s="1">
        <v>50</v>
      </c>
      <c r="AW9" s="1"/>
      <c r="AX9" s="1"/>
      <c r="AY9" s="1"/>
      <c r="AZ9" s="1">
        <v>16.666666666666657</v>
      </c>
      <c r="BA9" s="1"/>
      <c r="BB9" s="1"/>
      <c r="BC9" s="1"/>
      <c r="BD9" s="1"/>
      <c r="BE9" s="1">
        <v>494.52698412698408</v>
      </c>
    </row>
    <row r="10" spans="1:57" x14ac:dyDescent="0.25">
      <c r="A10" s="46" t="s">
        <v>301</v>
      </c>
      <c r="B10" s="1"/>
      <c r="C10" s="1"/>
      <c r="D10" s="1"/>
      <c r="E10" s="1"/>
      <c r="F10" s="1"/>
      <c r="G10" s="1"/>
      <c r="H10" s="1"/>
      <c r="I10" s="1"/>
      <c r="J10" s="1"/>
      <c r="K10" s="1">
        <v>88.888888888888886</v>
      </c>
      <c r="L10" s="1"/>
      <c r="M10" s="1"/>
      <c r="N10" s="1"/>
      <c r="O10" s="1"/>
      <c r="P10" s="1">
        <v>100.4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>
        <v>93.333333333333329</v>
      </c>
      <c r="AE10" s="1"/>
      <c r="AF10" s="1"/>
      <c r="AG10" s="1">
        <v>100.5</v>
      </c>
      <c r="AH10" s="1"/>
      <c r="AI10" s="1"/>
      <c r="AJ10" s="1"/>
      <c r="AK10" s="1"/>
      <c r="AL10" s="1"/>
      <c r="AM10" s="1"/>
      <c r="AN10" s="1">
        <v>60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>
        <v>443.12222222222221</v>
      </c>
    </row>
    <row r="11" spans="1:57" x14ac:dyDescent="0.25">
      <c r="A11" s="46" t="s">
        <v>51</v>
      </c>
      <c r="B11" s="1">
        <v>80</v>
      </c>
      <c r="C11" s="1"/>
      <c r="D11" s="1"/>
      <c r="E11" s="1"/>
      <c r="F11" s="1"/>
      <c r="G11" s="1">
        <v>50</v>
      </c>
      <c r="H11" s="1">
        <v>100.1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v>6.6666666666666572</v>
      </c>
      <c r="AE11" s="1"/>
      <c r="AF11" s="1"/>
      <c r="AG11" s="1"/>
      <c r="AH11" s="1"/>
      <c r="AI11" s="1"/>
      <c r="AJ11" s="1"/>
      <c r="AK11" s="1">
        <v>100.2</v>
      </c>
      <c r="AL11" s="1"/>
      <c r="AM11" s="1">
        <v>50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>
        <v>33.333333333333329</v>
      </c>
      <c r="BE11" s="1">
        <v>420.29999999999995</v>
      </c>
    </row>
    <row r="12" spans="1:57" x14ac:dyDescent="0.25">
      <c r="A12" s="46" t="s">
        <v>48</v>
      </c>
      <c r="B12" s="1">
        <v>100.5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v>100.4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100.1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v>101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>
        <v>402</v>
      </c>
    </row>
    <row r="13" spans="1:57" x14ac:dyDescent="0.25">
      <c r="A13" s="46" t="s">
        <v>434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100.4</v>
      </c>
      <c r="P13" s="1"/>
      <c r="Q13" s="1"/>
      <c r="R13" s="1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>
        <v>100.1</v>
      </c>
      <c r="AF13" s="1"/>
      <c r="AG13" s="1"/>
      <c r="AH13" s="1"/>
      <c r="AI13" s="1"/>
      <c r="AJ13" s="1">
        <v>50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>
        <v>100.2</v>
      </c>
      <c r="BB13" s="1"/>
      <c r="BC13" s="1"/>
      <c r="BD13" s="1"/>
      <c r="BE13" s="1">
        <v>400.7</v>
      </c>
    </row>
    <row r="14" spans="1:57" x14ac:dyDescent="0.25">
      <c r="A14" s="46" t="s">
        <v>197</v>
      </c>
      <c r="B14" s="1"/>
      <c r="C14" s="1"/>
      <c r="D14" s="1"/>
      <c r="E14" s="1"/>
      <c r="F14" s="1">
        <v>100.6</v>
      </c>
      <c r="G14" s="1"/>
      <c r="H14" s="1"/>
      <c r="I14" s="1"/>
      <c r="J14" s="1"/>
      <c r="K14" s="1">
        <v>100.9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v>71.428571428571431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>
        <v>41.666666666666664</v>
      </c>
      <c r="BA14" s="1"/>
      <c r="BB14" s="1"/>
      <c r="BC14" s="1"/>
      <c r="BD14" s="1"/>
      <c r="BE14" s="1">
        <v>314.59523809523813</v>
      </c>
    </row>
    <row r="15" spans="1:57" x14ac:dyDescent="0.25">
      <c r="A15" s="46" t="s">
        <v>442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57.142857142857139</v>
      </c>
      <c r="AA15" s="1"/>
      <c r="AB15" s="1"/>
      <c r="AC15" s="1"/>
      <c r="AD15" s="1">
        <v>46.666666666666664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>
        <v>91.666666666666671</v>
      </c>
      <c r="BA15" s="1"/>
      <c r="BB15" s="1"/>
      <c r="BC15" s="1">
        <v>100.3</v>
      </c>
      <c r="BD15" s="1"/>
      <c r="BE15" s="1">
        <v>295.77619047619049</v>
      </c>
    </row>
    <row r="16" spans="1:57" x14ac:dyDescent="0.25">
      <c r="A16" s="46" t="s">
        <v>424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100.5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>
        <v>100.2</v>
      </c>
      <c r="AV16" s="1">
        <v>83.333333333333329</v>
      </c>
      <c r="AW16" s="1"/>
      <c r="AX16" s="1"/>
      <c r="AY16" s="1"/>
      <c r="AZ16" s="1"/>
      <c r="BA16" s="1"/>
      <c r="BB16" s="1"/>
      <c r="BC16" s="1"/>
      <c r="BD16" s="1"/>
      <c r="BE16" s="1">
        <v>284.0333333333333</v>
      </c>
    </row>
    <row r="17" spans="1:57" x14ac:dyDescent="0.25">
      <c r="A17" s="46" t="s">
        <v>163</v>
      </c>
      <c r="B17" s="1"/>
      <c r="C17" s="1"/>
      <c r="D17" s="1"/>
      <c r="E17" s="1">
        <v>66.666666666666657</v>
      </c>
      <c r="F17" s="1"/>
      <c r="G17" s="1"/>
      <c r="H17" s="1"/>
      <c r="I17" s="1"/>
      <c r="J17" s="1"/>
      <c r="K17" s="1"/>
      <c r="L17" s="1">
        <v>66.666666666666657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66.666666666666657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>
        <v>41.666666666666664</v>
      </c>
      <c r="BA17" s="1"/>
      <c r="BB17" s="1"/>
      <c r="BC17" s="1"/>
      <c r="BD17" s="1"/>
      <c r="BE17" s="1">
        <v>241.66666666666663</v>
      </c>
    </row>
    <row r="18" spans="1:57" x14ac:dyDescent="0.25">
      <c r="A18" s="46" t="s">
        <v>162</v>
      </c>
      <c r="B18" s="1"/>
      <c r="C18" s="1"/>
      <c r="D18" s="1"/>
      <c r="E18" s="1">
        <v>83.333333333333329</v>
      </c>
      <c r="F18" s="1">
        <v>50</v>
      </c>
      <c r="G18" s="1"/>
      <c r="H18" s="1"/>
      <c r="I18" s="1"/>
      <c r="J18" s="1"/>
      <c r="K18" s="1"/>
      <c r="L18" s="1"/>
      <c r="M18" s="1"/>
      <c r="N18" s="1"/>
      <c r="O18" s="1"/>
      <c r="P18" s="1">
        <v>75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>
        <v>208.33333333333331</v>
      </c>
    </row>
    <row r="19" spans="1:57" x14ac:dyDescent="0.25">
      <c r="A19" s="46" t="s">
        <v>198</v>
      </c>
      <c r="B19" s="1"/>
      <c r="C19" s="1"/>
      <c r="D19" s="1"/>
      <c r="E19" s="1"/>
      <c r="F19" s="1">
        <v>83.333333333333329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v>85.714285714285708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>
        <v>169.04761904761904</v>
      </c>
    </row>
    <row r="20" spans="1:57" x14ac:dyDescent="0.25">
      <c r="A20" s="46" t="s">
        <v>441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100.7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>
        <v>66.666666666666657</v>
      </c>
      <c r="BA20" s="1"/>
      <c r="BB20" s="1"/>
      <c r="BC20" s="1"/>
      <c r="BD20" s="1"/>
      <c r="BE20" s="1">
        <v>167.36666666666667</v>
      </c>
    </row>
    <row r="21" spans="1:57" x14ac:dyDescent="0.25">
      <c r="A21" s="46" t="s">
        <v>350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>
        <v>100.3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>
        <v>50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>
        <v>150.30000000000001</v>
      </c>
    </row>
    <row r="22" spans="1:57" x14ac:dyDescent="0.25">
      <c r="A22" s="46" t="s">
        <v>164</v>
      </c>
      <c r="B22" s="1"/>
      <c r="C22" s="1"/>
      <c r="D22" s="1"/>
      <c r="E22" s="1">
        <v>66.666666666666657</v>
      </c>
      <c r="F22" s="1"/>
      <c r="G22" s="1"/>
      <c r="H22" s="1"/>
      <c r="I22" s="1"/>
      <c r="J22" s="1">
        <v>40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13.333333333333329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>
        <v>119.99999999999999</v>
      </c>
    </row>
    <row r="23" spans="1:57" x14ac:dyDescent="0.25">
      <c r="A23" s="46" t="s">
        <v>321</v>
      </c>
      <c r="B23" s="1"/>
      <c r="C23" s="1"/>
      <c r="D23" s="1"/>
      <c r="E23" s="1"/>
      <c r="F23" s="1"/>
      <c r="G23" s="1"/>
      <c r="H23" s="1"/>
      <c r="I23" s="1"/>
      <c r="J23" s="1">
        <v>60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>
        <v>58.333333333333329</v>
      </c>
      <c r="BA23" s="1"/>
      <c r="BB23" s="1"/>
      <c r="BC23" s="1"/>
      <c r="BD23" s="1"/>
      <c r="BE23" s="1">
        <v>118.33333333333333</v>
      </c>
    </row>
    <row r="24" spans="1:57" x14ac:dyDescent="0.25">
      <c r="A24" s="46" t="s">
        <v>117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>
        <v>86.666666666666671</v>
      </c>
      <c r="AE24" s="1"/>
      <c r="AF24" s="1"/>
      <c r="AG24" s="1">
        <v>20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>
        <v>106.66666666666667</v>
      </c>
    </row>
    <row r="25" spans="1:57" x14ac:dyDescent="0.25">
      <c r="A25" s="46" t="s">
        <v>151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>
        <v>101.2</v>
      </c>
      <c r="BA25" s="1"/>
      <c r="BB25" s="1"/>
      <c r="BC25" s="1"/>
      <c r="BD25" s="1"/>
      <c r="BE25" s="1">
        <v>101.2</v>
      </c>
    </row>
    <row r="26" spans="1:57" x14ac:dyDescent="0.25">
      <c r="A26" s="46" t="s">
        <v>421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v>100.2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>
        <v>100.2</v>
      </c>
    </row>
    <row r="27" spans="1:57" x14ac:dyDescent="0.25">
      <c r="A27" s="46" t="s">
        <v>94</v>
      </c>
      <c r="B27" s="1">
        <v>40</v>
      </c>
      <c r="C27" s="1"/>
      <c r="D27" s="1"/>
      <c r="E27" s="1"/>
      <c r="F27" s="1"/>
      <c r="G27" s="1"/>
      <c r="H27" s="1"/>
      <c r="I27" s="1"/>
      <c r="J27" s="1">
        <v>40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>
        <v>80</v>
      </c>
    </row>
    <row r="28" spans="1:57" x14ac:dyDescent="0.25">
      <c r="A28" s="46" t="s">
        <v>92</v>
      </c>
      <c r="B28" s="1">
        <v>80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>
        <v>80</v>
      </c>
    </row>
    <row r="29" spans="1:57" x14ac:dyDescent="0.25">
      <c r="A29" s="46" t="s">
        <v>302</v>
      </c>
      <c r="B29" s="1"/>
      <c r="C29" s="1"/>
      <c r="D29" s="1"/>
      <c r="E29" s="1"/>
      <c r="F29" s="1"/>
      <c r="G29" s="1"/>
      <c r="H29" s="1"/>
      <c r="I29" s="1"/>
      <c r="J29" s="1"/>
      <c r="K29" s="1">
        <v>77.777777777777771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>
        <v>77.777777777777771</v>
      </c>
    </row>
    <row r="30" spans="1:57" x14ac:dyDescent="0.25">
      <c r="A30" s="46" t="s">
        <v>538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v>75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>
        <v>75</v>
      </c>
    </row>
    <row r="31" spans="1:57" x14ac:dyDescent="0.25">
      <c r="A31" s="46" t="s">
        <v>303</v>
      </c>
      <c r="B31" s="1"/>
      <c r="C31" s="1"/>
      <c r="D31" s="1"/>
      <c r="E31" s="1"/>
      <c r="F31" s="1"/>
      <c r="G31" s="1"/>
      <c r="H31" s="1"/>
      <c r="I31" s="1"/>
      <c r="J31" s="1"/>
      <c r="K31" s="1">
        <v>66.666666666666671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>
        <v>66.666666666666671</v>
      </c>
    </row>
    <row r="32" spans="1:57" x14ac:dyDescent="0.25">
      <c r="A32" s="46" t="s">
        <v>323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>
        <v>53.333333333333329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>
        <v>53.333333333333329</v>
      </c>
    </row>
    <row r="33" spans="1:57" x14ac:dyDescent="0.25">
      <c r="A33" s="46" t="s">
        <v>322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>
        <v>50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>
        <v>50</v>
      </c>
    </row>
    <row r="34" spans="1:57" x14ac:dyDescent="0.25">
      <c r="A34" s="46" t="s">
        <v>187</v>
      </c>
      <c r="B34" s="1"/>
      <c r="C34" s="1"/>
      <c r="D34" s="1"/>
      <c r="E34" s="1"/>
      <c r="F34" s="1">
        <v>33.333333333333329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v>0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>
        <v>33.333333333333329</v>
      </c>
    </row>
    <row r="35" spans="1:57" x14ac:dyDescent="0.25">
      <c r="A35" s="46" t="s">
        <v>524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>
        <v>33.333333333333329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>
        <v>33.333333333333329</v>
      </c>
    </row>
    <row r="36" spans="1:57" x14ac:dyDescent="0.25">
      <c r="A36" s="46" t="s">
        <v>372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25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>
        <v>25</v>
      </c>
    </row>
    <row r="37" spans="1:57" x14ac:dyDescent="0.25">
      <c r="A37" s="46" t="s">
        <v>604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>
        <v>25</v>
      </c>
      <c r="BA37" s="1"/>
      <c r="BB37" s="1"/>
      <c r="BC37" s="1"/>
      <c r="BD37" s="1"/>
      <c r="BE37" s="1">
        <v>25</v>
      </c>
    </row>
    <row r="38" spans="1:57" x14ac:dyDescent="0.25">
      <c r="A38" s="46" t="s">
        <v>425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20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>
        <v>20</v>
      </c>
    </row>
    <row r="39" spans="1:57" x14ac:dyDescent="0.25">
      <c r="A39" s="46" t="s">
        <v>435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v>16.666666666666657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>
        <v>16.666666666666657</v>
      </c>
    </row>
    <row r="40" spans="1:57" x14ac:dyDescent="0.25">
      <c r="A40" s="46" t="s">
        <v>581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>
        <v>8.3333333333333286</v>
      </c>
      <c r="BA40" s="1"/>
      <c r="BB40" s="1"/>
      <c r="BC40" s="1"/>
      <c r="BD40" s="1"/>
      <c r="BE40" s="1">
        <v>8.3333333333333286</v>
      </c>
    </row>
    <row r="41" spans="1:57" x14ac:dyDescent="0.25">
      <c r="A41" s="46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x14ac:dyDescent="0.25">
      <c r="A42" s="46" t="s">
        <v>13</v>
      </c>
      <c r="B42" s="1">
        <v>300.5</v>
      </c>
      <c r="C42" s="1">
        <v>50</v>
      </c>
      <c r="D42" s="1"/>
      <c r="E42" s="1">
        <v>283.33333333333331</v>
      </c>
      <c r="F42" s="1">
        <v>367.26666666666659</v>
      </c>
      <c r="G42" s="1">
        <v>150.19999999999999</v>
      </c>
      <c r="H42" s="1">
        <v>100.1</v>
      </c>
      <c r="I42" s="1">
        <v>199.99999999999997</v>
      </c>
      <c r="J42" s="1">
        <v>140</v>
      </c>
      <c r="K42" s="1">
        <v>456.45555555555563</v>
      </c>
      <c r="L42" s="1">
        <v>233.63333333333333</v>
      </c>
      <c r="M42" s="1">
        <v>100.2</v>
      </c>
      <c r="N42" s="1">
        <v>100.4</v>
      </c>
      <c r="O42" s="1">
        <v>200.4</v>
      </c>
      <c r="P42" s="1">
        <v>275.39999999999998</v>
      </c>
      <c r="Q42" s="1"/>
      <c r="R42" s="1">
        <v>250.6</v>
      </c>
      <c r="S42" s="1"/>
      <c r="T42" s="1">
        <v>250.4</v>
      </c>
      <c r="U42" s="1">
        <v>150.19999999999999</v>
      </c>
      <c r="V42" s="1">
        <v>300.5</v>
      </c>
      <c r="W42" s="1"/>
      <c r="X42" s="1"/>
      <c r="Y42" s="1">
        <v>100.1</v>
      </c>
      <c r="Z42" s="1">
        <v>400.7</v>
      </c>
      <c r="AA42" s="1"/>
      <c r="AB42" s="1">
        <v>100.1</v>
      </c>
      <c r="AC42" s="1"/>
      <c r="AD42" s="1">
        <v>580</v>
      </c>
      <c r="AE42" s="1">
        <v>100.1</v>
      </c>
      <c r="AF42" s="1">
        <v>100.1</v>
      </c>
      <c r="AG42" s="1">
        <v>260.5</v>
      </c>
      <c r="AH42" s="1"/>
      <c r="AI42" s="1">
        <v>200.29999999999998</v>
      </c>
      <c r="AJ42" s="1">
        <v>150.19999999999999</v>
      </c>
      <c r="AK42" s="1">
        <v>150.19999999999999</v>
      </c>
      <c r="AL42" s="1">
        <v>125</v>
      </c>
      <c r="AM42" s="1">
        <v>217.26666666666665</v>
      </c>
      <c r="AN42" s="1">
        <v>321</v>
      </c>
      <c r="AO42" s="1"/>
      <c r="AP42" s="1"/>
      <c r="AQ42" s="1">
        <v>50</v>
      </c>
      <c r="AR42" s="1"/>
      <c r="AS42" s="1"/>
      <c r="AT42" s="1"/>
      <c r="AU42" s="1">
        <v>150.19999999999999</v>
      </c>
      <c r="AV42" s="1">
        <v>300.59999999999997</v>
      </c>
      <c r="AW42" s="1"/>
      <c r="AX42" s="1"/>
      <c r="AY42" s="1"/>
      <c r="AZ42" s="1">
        <v>584.5333333333333</v>
      </c>
      <c r="BA42" s="1">
        <v>150.19999999999999</v>
      </c>
      <c r="BB42" s="1"/>
      <c r="BC42" s="1">
        <v>200.29999999999995</v>
      </c>
      <c r="BD42" s="1">
        <v>33.333333333333329</v>
      </c>
      <c r="BE42" s="1">
        <v>8184.322222222223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E32"/>
  <sheetViews>
    <sheetView topLeftCell="E1" workbookViewId="0">
      <selection sqref="A1:XFD1048576"/>
    </sheetView>
  </sheetViews>
  <sheetFormatPr defaultRowHeight="15" x14ac:dyDescent="0.25"/>
  <cols>
    <col min="1" max="1" width="22.28515625" bestFit="1" customWidth="1"/>
    <col min="2" max="2" width="16.28515625" bestFit="1" customWidth="1"/>
    <col min="3" max="3" width="17.5703125" bestFit="1" customWidth="1"/>
    <col min="4" max="4" width="18" bestFit="1" customWidth="1"/>
    <col min="5" max="5" width="17.5703125" bestFit="1" customWidth="1"/>
    <col min="6" max="6" width="12.140625" bestFit="1" customWidth="1"/>
    <col min="7" max="7" width="19.5703125" bestFit="1" customWidth="1"/>
    <col min="8" max="8" width="16.140625" bestFit="1" customWidth="1"/>
    <col min="9" max="9" width="18.85546875" bestFit="1" customWidth="1"/>
    <col min="10" max="10" width="17.28515625" bestFit="1" customWidth="1"/>
    <col min="11" max="11" width="19.85546875" bestFit="1" customWidth="1"/>
    <col min="12" max="12" width="20.7109375" bestFit="1" customWidth="1"/>
    <col min="13" max="13" width="16.42578125" bestFit="1" customWidth="1"/>
    <col min="14" max="14" width="16.7109375" bestFit="1" customWidth="1"/>
    <col min="15" max="15" width="16.140625" bestFit="1" customWidth="1"/>
    <col min="16" max="16" width="16.85546875" bestFit="1" customWidth="1"/>
    <col min="17" max="17" width="17.28515625" bestFit="1" customWidth="1"/>
    <col min="18" max="18" width="22" bestFit="1" customWidth="1"/>
    <col min="19" max="19" width="19.42578125" bestFit="1" customWidth="1"/>
    <col min="20" max="20" width="19.5703125" bestFit="1" customWidth="1"/>
    <col min="21" max="21" width="12.7109375" bestFit="1" customWidth="1"/>
    <col min="22" max="22" width="24.28515625" bestFit="1" customWidth="1"/>
    <col min="23" max="23" width="16.28515625" bestFit="1" customWidth="1"/>
    <col min="24" max="24" width="17.5703125" bestFit="1" customWidth="1"/>
    <col min="25" max="25" width="19.140625" bestFit="1" customWidth="1"/>
    <col min="26" max="26" width="17.42578125" bestFit="1" customWidth="1"/>
    <col min="27" max="27" width="16.5703125" bestFit="1" customWidth="1"/>
    <col min="28" max="28" width="20.7109375" bestFit="1" customWidth="1"/>
    <col min="29" max="29" width="21.42578125" bestFit="1" customWidth="1"/>
    <col min="30" max="30" width="17.85546875" bestFit="1" customWidth="1"/>
    <col min="31" max="31" width="22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8.570312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52</v>
      </c>
    </row>
    <row r="3" spans="1:57" x14ac:dyDescent="0.25">
      <c r="A3" s="45" t="s">
        <v>15</v>
      </c>
      <c r="B3" s="45" t="s">
        <v>14</v>
      </c>
    </row>
    <row r="4" spans="1:57" ht="59.25" x14ac:dyDescent="0.25">
      <c r="A4" s="45" t="s">
        <v>12</v>
      </c>
      <c r="B4" t="s">
        <v>455</v>
      </c>
      <c r="C4" t="s">
        <v>456</v>
      </c>
      <c r="D4" t="s">
        <v>457</v>
      </c>
      <c r="E4" t="s">
        <v>458</v>
      </c>
      <c r="F4" t="s">
        <v>459</v>
      </c>
      <c r="G4" t="s">
        <v>460</v>
      </c>
      <c r="H4" t="s">
        <v>461</v>
      </c>
      <c r="I4" t="s">
        <v>462</v>
      </c>
      <c r="J4" t="s">
        <v>463</v>
      </c>
      <c r="K4" t="s">
        <v>464</v>
      </c>
      <c r="L4" t="s">
        <v>465</v>
      </c>
      <c r="M4" t="s">
        <v>466</v>
      </c>
      <c r="N4" t="s">
        <v>467</v>
      </c>
      <c r="O4" t="s">
        <v>468</v>
      </c>
      <c r="P4" t="s">
        <v>469</v>
      </c>
      <c r="Q4" t="s">
        <v>470</v>
      </c>
      <c r="R4" t="s">
        <v>471</v>
      </c>
      <c r="S4" t="s">
        <v>472</v>
      </c>
      <c r="T4" t="s">
        <v>473</v>
      </c>
      <c r="U4" t="s">
        <v>474</v>
      </c>
      <c r="V4" t="s">
        <v>475</v>
      </c>
      <c r="W4" t="s">
        <v>476</v>
      </c>
      <c r="X4" t="s">
        <v>477</v>
      </c>
      <c r="Y4" t="s">
        <v>478</v>
      </c>
      <c r="Z4" t="s">
        <v>479</v>
      </c>
      <c r="AA4" t="s">
        <v>480</v>
      </c>
      <c r="AB4" t="s">
        <v>486</v>
      </c>
      <c r="AC4" t="s">
        <v>481</v>
      </c>
      <c r="AD4" t="s">
        <v>487</v>
      </c>
      <c r="AE4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s="47" t="s">
        <v>13</v>
      </c>
    </row>
    <row r="5" spans="1:57" x14ac:dyDescent="0.25">
      <c r="A5" s="46" t="s">
        <v>351</v>
      </c>
      <c r="B5" s="1"/>
      <c r="C5" s="1"/>
      <c r="D5" s="1"/>
      <c r="E5" s="1"/>
      <c r="F5" s="1"/>
      <c r="G5" s="1"/>
      <c r="H5" s="1"/>
      <c r="I5" s="1"/>
      <c r="J5" s="1"/>
      <c r="K5" s="1"/>
      <c r="L5" s="1">
        <v>50</v>
      </c>
      <c r="M5" s="1"/>
      <c r="N5" s="1"/>
      <c r="O5" s="1"/>
      <c r="P5" s="1">
        <v>100.1</v>
      </c>
      <c r="Q5" s="1"/>
      <c r="R5" s="1">
        <v>100.4</v>
      </c>
      <c r="S5" s="1"/>
      <c r="T5" s="1"/>
      <c r="U5" s="1"/>
      <c r="V5" s="1"/>
      <c r="W5" s="1">
        <v>66.666666666666657</v>
      </c>
      <c r="X5" s="1"/>
      <c r="Y5" s="1"/>
      <c r="Z5" s="1">
        <v>50</v>
      </c>
      <c r="AA5" s="1"/>
      <c r="AB5" s="1"/>
      <c r="AC5" s="1"/>
      <c r="AD5" s="1"/>
      <c r="AE5" s="1"/>
      <c r="AF5" s="1">
        <v>50</v>
      </c>
      <c r="AG5" s="1"/>
      <c r="AH5" s="1"/>
      <c r="AI5" s="1"/>
      <c r="AJ5" s="1">
        <v>100.3</v>
      </c>
      <c r="AK5" s="1"/>
      <c r="AL5" s="1"/>
      <c r="AM5" s="1"/>
      <c r="AN5" s="1"/>
      <c r="AO5" s="1"/>
      <c r="AP5" s="1"/>
      <c r="AQ5" s="1">
        <v>37.5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>
        <v>554.96666666666658</v>
      </c>
    </row>
    <row r="6" spans="1:57" x14ac:dyDescent="0.25">
      <c r="A6" s="46" t="s">
        <v>54</v>
      </c>
      <c r="B6" s="1">
        <v>14.285714285714278</v>
      </c>
      <c r="C6" s="1"/>
      <c r="D6" s="1">
        <v>25</v>
      </c>
      <c r="E6" s="1"/>
      <c r="F6" s="1">
        <v>100.1</v>
      </c>
      <c r="G6" s="1"/>
      <c r="H6" s="1"/>
      <c r="I6" s="1"/>
      <c r="J6" s="1"/>
      <c r="K6" s="1"/>
      <c r="L6" s="1"/>
      <c r="M6" s="1"/>
      <c r="N6" s="1"/>
      <c r="O6" s="1">
        <v>100.5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66.666666666666657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>
        <v>87.5</v>
      </c>
      <c r="AR6" s="1"/>
      <c r="AS6" s="1"/>
      <c r="AT6" s="1"/>
      <c r="AU6" s="1"/>
      <c r="AV6" s="1"/>
      <c r="AW6" s="1"/>
      <c r="AX6" s="1"/>
      <c r="AY6" s="1"/>
      <c r="AZ6" s="1">
        <v>33.333333333333329</v>
      </c>
      <c r="BA6" s="1"/>
      <c r="BB6" s="1"/>
      <c r="BC6" s="1"/>
      <c r="BD6" s="1"/>
      <c r="BE6" s="1">
        <v>427.38571428571424</v>
      </c>
    </row>
    <row r="7" spans="1:57" x14ac:dyDescent="0.25">
      <c r="A7" s="46" t="s">
        <v>373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v>80</v>
      </c>
      <c r="P7" s="1"/>
      <c r="Q7" s="1"/>
      <c r="R7" s="1">
        <v>75</v>
      </c>
      <c r="S7" s="1"/>
      <c r="T7" s="1"/>
      <c r="U7" s="1">
        <v>50</v>
      </c>
      <c r="V7" s="1"/>
      <c r="W7" s="1"/>
      <c r="X7" s="1"/>
      <c r="Y7" s="1"/>
      <c r="Z7" s="1"/>
      <c r="AA7" s="1"/>
      <c r="AB7" s="1">
        <v>33.333333333333329</v>
      </c>
      <c r="AC7" s="1"/>
      <c r="AD7" s="1"/>
      <c r="AE7" s="1"/>
      <c r="AF7" s="1"/>
      <c r="AG7" s="1"/>
      <c r="AH7" s="1"/>
      <c r="AI7" s="1"/>
      <c r="AJ7" s="1">
        <v>33.333333333333329</v>
      </c>
      <c r="AK7" s="1"/>
      <c r="AL7" s="1"/>
      <c r="AM7" s="1"/>
      <c r="AN7" s="1"/>
      <c r="AO7" s="1"/>
      <c r="AP7" s="1"/>
      <c r="AQ7" s="1">
        <v>62.5</v>
      </c>
      <c r="AR7" s="1"/>
      <c r="AS7" s="1"/>
      <c r="AT7" s="1"/>
      <c r="AU7" s="1"/>
      <c r="AV7" s="1"/>
      <c r="AW7" s="1"/>
      <c r="AX7" s="1"/>
      <c r="AY7" s="1"/>
      <c r="AZ7" s="1"/>
      <c r="BA7" s="1">
        <v>66.666666666666657</v>
      </c>
      <c r="BB7" s="1"/>
      <c r="BC7" s="1"/>
      <c r="BD7" s="1"/>
      <c r="BE7" s="1">
        <v>400.83333333333326</v>
      </c>
    </row>
    <row r="8" spans="1:57" x14ac:dyDescent="0.25">
      <c r="A8" s="46" t="s">
        <v>548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50</v>
      </c>
      <c r="AN8" s="1"/>
      <c r="AO8" s="1"/>
      <c r="AP8" s="1">
        <v>100.1</v>
      </c>
      <c r="AQ8" s="1"/>
      <c r="AR8" s="1"/>
      <c r="AS8" s="1">
        <v>100.1</v>
      </c>
      <c r="AT8" s="1"/>
      <c r="AU8" s="1"/>
      <c r="AV8" s="1"/>
      <c r="AW8" s="1">
        <v>50</v>
      </c>
      <c r="AX8" s="1"/>
      <c r="AY8" s="1"/>
      <c r="AZ8" s="1"/>
      <c r="BA8" s="1">
        <v>100.3</v>
      </c>
      <c r="BB8" s="1"/>
      <c r="BC8" s="1"/>
      <c r="BD8" s="1"/>
      <c r="BE8" s="1">
        <v>400.5</v>
      </c>
    </row>
    <row r="9" spans="1:57" x14ac:dyDescent="0.25">
      <c r="A9" s="46" t="s">
        <v>322</v>
      </c>
      <c r="B9" s="1"/>
      <c r="C9" s="1"/>
      <c r="D9" s="1"/>
      <c r="E9" s="1"/>
      <c r="F9" s="1"/>
      <c r="G9" s="1"/>
      <c r="H9" s="1"/>
      <c r="I9" s="1"/>
      <c r="J9" s="1">
        <v>71.428571428571431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66.666666666666657</v>
      </c>
      <c r="W9" s="1"/>
      <c r="X9" s="1"/>
      <c r="Y9" s="1"/>
      <c r="Z9" s="1">
        <v>100.2</v>
      </c>
      <c r="AA9" s="1"/>
      <c r="AB9" s="1"/>
      <c r="AC9" s="1"/>
      <c r="AD9" s="1"/>
      <c r="AE9" s="1"/>
      <c r="AF9" s="1"/>
      <c r="AG9" s="1"/>
      <c r="AH9" s="1">
        <v>50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>
        <v>288.29523809523806</v>
      </c>
    </row>
    <row r="10" spans="1:57" x14ac:dyDescent="0.25">
      <c r="A10" s="46" t="s">
        <v>323</v>
      </c>
      <c r="B10" s="1"/>
      <c r="C10" s="1"/>
      <c r="D10" s="1"/>
      <c r="E10" s="1"/>
      <c r="F10" s="1"/>
      <c r="G10" s="1"/>
      <c r="H10" s="1"/>
      <c r="I10" s="1"/>
      <c r="J10" s="1">
        <v>71.428571428571431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100.2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>
        <v>100.1</v>
      </c>
      <c r="AZ10" s="1"/>
      <c r="BA10" s="1"/>
      <c r="BB10" s="1"/>
      <c r="BC10" s="1"/>
      <c r="BD10" s="1"/>
      <c r="BE10" s="1">
        <v>271.7285714285714</v>
      </c>
    </row>
    <row r="11" spans="1:57" x14ac:dyDescent="0.25">
      <c r="A11" s="46" t="s">
        <v>101</v>
      </c>
      <c r="B11" s="1">
        <v>42.857142857142854</v>
      </c>
      <c r="C11" s="1">
        <v>100.3</v>
      </c>
      <c r="D11" s="1">
        <v>100.4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>
        <v>25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>
        <v>268.55714285714282</v>
      </c>
    </row>
    <row r="12" spans="1:57" x14ac:dyDescent="0.25">
      <c r="A12" s="46" t="s">
        <v>98</v>
      </c>
      <c r="B12" s="1">
        <v>100.7</v>
      </c>
      <c r="C12" s="1">
        <v>66.666666666666657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57.142857142857139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>
        <v>224.50952380952381</v>
      </c>
    </row>
    <row r="13" spans="1:57" x14ac:dyDescent="0.25">
      <c r="A13" s="46" t="s">
        <v>568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>
        <v>100.8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>
        <v>100.1</v>
      </c>
      <c r="BC13" s="1"/>
      <c r="BD13" s="1"/>
      <c r="BE13" s="1">
        <v>200.89999999999998</v>
      </c>
    </row>
    <row r="14" spans="1:57" x14ac:dyDescent="0.25">
      <c r="A14" s="46" t="s">
        <v>510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100.3</v>
      </c>
      <c r="AH14" s="1"/>
      <c r="AI14" s="1"/>
      <c r="AJ14" s="1"/>
      <c r="AK14" s="1"/>
      <c r="AL14" s="1"/>
      <c r="AM14" s="1">
        <v>100.2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>
        <v>200.5</v>
      </c>
    </row>
    <row r="15" spans="1:57" x14ac:dyDescent="0.25">
      <c r="A15" s="46" t="s">
        <v>534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100.2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>
        <v>100.2</v>
      </c>
      <c r="AX15" s="1"/>
      <c r="AY15" s="1"/>
      <c r="AZ15" s="1"/>
      <c r="BA15" s="1"/>
      <c r="BB15" s="1"/>
      <c r="BC15" s="1"/>
      <c r="BD15" s="1"/>
      <c r="BE15" s="1">
        <v>200.4</v>
      </c>
    </row>
    <row r="16" spans="1:57" x14ac:dyDescent="0.25">
      <c r="A16" s="46" t="s">
        <v>304</v>
      </c>
      <c r="B16" s="1"/>
      <c r="C16" s="1"/>
      <c r="D16" s="1"/>
      <c r="E16" s="1"/>
      <c r="F16" s="1"/>
      <c r="G16" s="1"/>
      <c r="H16" s="1"/>
      <c r="I16" s="1"/>
      <c r="J16" s="1"/>
      <c r="K16" s="1">
        <v>83.333333333333329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>
        <v>100.2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>
        <v>183.53333333333333</v>
      </c>
    </row>
    <row r="17" spans="1:57" x14ac:dyDescent="0.25">
      <c r="A17" s="46" t="s">
        <v>237</v>
      </c>
      <c r="B17" s="1"/>
      <c r="C17" s="1"/>
      <c r="D17" s="1"/>
      <c r="E17" s="1"/>
      <c r="F17" s="1"/>
      <c r="G17" s="1"/>
      <c r="H17" s="1">
        <v>33.333333333333329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75</v>
      </c>
      <c r="AB17" s="1"/>
      <c r="AC17" s="1"/>
      <c r="AD17" s="1"/>
      <c r="AE17" s="1"/>
      <c r="AF17" s="1"/>
      <c r="AG17" s="1"/>
      <c r="AH17" s="1"/>
      <c r="AI17" s="1"/>
      <c r="AJ17" s="1"/>
      <c r="AK17" s="1">
        <v>75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>
        <v>183.33333333333331</v>
      </c>
    </row>
    <row r="18" spans="1:57" x14ac:dyDescent="0.25">
      <c r="A18" s="46" t="s">
        <v>53</v>
      </c>
      <c r="B18" s="1">
        <v>57.142857142857139</v>
      </c>
      <c r="C18" s="1"/>
      <c r="D18" s="1">
        <v>50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>
        <v>75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>
        <v>182.14285714285714</v>
      </c>
    </row>
    <row r="19" spans="1:57" x14ac:dyDescent="0.25">
      <c r="A19" s="46" t="s">
        <v>100</v>
      </c>
      <c r="B19" s="1">
        <v>85.714285714285708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>
        <v>50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>
        <v>135.71428571428572</v>
      </c>
    </row>
    <row r="20" spans="1:57" x14ac:dyDescent="0.25">
      <c r="A20" s="46" t="s">
        <v>391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v>100.7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>
        <v>100.7</v>
      </c>
    </row>
    <row r="21" spans="1:57" x14ac:dyDescent="0.25">
      <c r="A21" s="46" t="s">
        <v>197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>
        <v>100.6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>
        <v>100.6</v>
      </c>
    </row>
    <row r="22" spans="1:57" x14ac:dyDescent="0.25">
      <c r="A22" s="46" t="s">
        <v>538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>
        <v>100.1</v>
      </c>
      <c r="BD22" s="1"/>
      <c r="BE22" s="1">
        <v>100.1</v>
      </c>
    </row>
    <row r="23" spans="1:57" x14ac:dyDescent="0.25">
      <c r="A23" s="46" t="s">
        <v>92</v>
      </c>
      <c r="B23" s="1"/>
      <c r="C23" s="1"/>
      <c r="D23" s="1">
        <v>75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>
        <v>75</v>
      </c>
    </row>
    <row r="24" spans="1:57" x14ac:dyDescent="0.25">
      <c r="A24" s="46" t="s">
        <v>442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v>66.666666666666657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>
        <v>66.666666666666657</v>
      </c>
    </row>
    <row r="25" spans="1:57" x14ac:dyDescent="0.25">
      <c r="A25" s="46" t="s">
        <v>174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v>50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>
        <v>50</v>
      </c>
    </row>
    <row r="26" spans="1:57" x14ac:dyDescent="0.25">
      <c r="A26" s="46" t="s">
        <v>305</v>
      </c>
      <c r="B26" s="1"/>
      <c r="C26" s="1"/>
      <c r="D26" s="1"/>
      <c r="E26" s="1"/>
      <c r="F26" s="1"/>
      <c r="G26" s="1"/>
      <c r="H26" s="1"/>
      <c r="I26" s="1"/>
      <c r="J26" s="1"/>
      <c r="K26" s="1">
        <v>50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>
        <v>50</v>
      </c>
    </row>
    <row r="27" spans="1:57" x14ac:dyDescent="0.25">
      <c r="A27" s="46" t="s">
        <v>306</v>
      </c>
      <c r="B27" s="1"/>
      <c r="C27" s="1"/>
      <c r="D27" s="1"/>
      <c r="E27" s="1"/>
      <c r="F27" s="1"/>
      <c r="G27" s="1"/>
      <c r="H27" s="1"/>
      <c r="I27" s="1"/>
      <c r="J27" s="1"/>
      <c r="K27" s="1">
        <v>33.333333333333329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>
        <v>33.333333333333329</v>
      </c>
    </row>
    <row r="28" spans="1:57" x14ac:dyDescent="0.25">
      <c r="A28" s="46" t="s">
        <v>121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v>33.333333333333329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>
        <v>33.333333333333329</v>
      </c>
    </row>
    <row r="29" spans="1:57" x14ac:dyDescent="0.25">
      <c r="A29" s="46" t="s">
        <v>324</v>
      </c>
      <c r="B29" s="1"/>
      <c r="C29" s="1"/>
      <c r="D29" s="1"/>
      <c r="E29" s="1"/>
      <c r="F29" s="1"/>
      <c r="G29" s="1"/>
      <c r="H29" s="1"/>
      <c r="I29" s="1"/>
      <c r="J29" s="1">
        <v>28.571428571428569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>
        <v>28.571428571428569</v>
      </c>
    </row>
    <row r="30" spans="1:57" x14ac:dyDescent="0.25">
      <c r="A30" s="46" t="s">
        <v>342</v>
      </c>
      <c r="B30" s="1"/>
      <c r="C30" s="1"/>
      <c r="D30" s="1"/>
      <c r="E30" s="1"/>
      <c r="F30" s="1"/>
      <c r="G30" s="1"/>
      <c r="H30" s="1"/>
      <c r="I30" s="1"/>
      <c r="J30" s="1">
        <v>14.285714285714278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>
        <v>14.285714285714278</v>
      </c>
    </row>
    <row r="31" spans="1:57" x14ac:dyDescent="0.25">
      <c r="A31" s="46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x14ac:dyDescent="0.25">
      <c r="A32" s="46" t="s">
        <v>13</v>
      </c>
      <c r="B32" s="1">
        <v>300.7</v>
      </c>
      <c r="C32" s="1">
        <v>166.96666666666664</v>
      </c>
      <c r="D32" s="1">
        <v>250.4</v>
      </c>
      <c r="E32" s="1"/>
      <c r="F32" s="1">
        <v>100.1</v>
      </c>
      <c r="G32" s="1"/>
      <c r="H32" s="1">
        <v>33.333333333333329</v>
      </c>
      <c r="I32" s="1"/>
      <c r="J32" s="1">
        <v>185.71428571428572</v>
      </c>
      <c r="K32" s="1">
        <v>166.66666666666666</v>
      </c>
      <c r="L32" s="1">
        <v>50</v>
      </c>
      <c r="M32" s="1"/>
      <c r="N32" s="1"/>
      <c r="O32" s="1">
        <v>180.5</v>
      </c>
      <c r="P32" s="1">
        <v>100.1</v>
      </c>
      <c r="Q32" s="1"/>
      <c r="R32" s="1">
        <v>175.4</v>
      </c>
      <c r="S32" s="1">
        <v>33.333333333333329</v>
      </c>
      <c r="T32" s="1"/>
      <c r="U32" s="1">
        <v>150.19999999999999</v>
      </c>
      <c r="V32" s="1">
        <v>66.666666666666657</v>
      </c>
      <c r="W32" s="1">
        <v>66.666666666666657</v>
      </c>
      <c r="X32" s="1"/>
      <c r="Y32" s="1">
        <v>157.84285714285716</v>
      </c>
      <c r="Z32" s="1">
        <v>150.19999999999999</v>
      </c>
      <c r="AA32" s="1">
        <v>75</v>
      </c>
      <c r="AB32" s="1">
        <v>99.999999999999986</v>
      </c>
      <c r="AC32" s="1"/>
      <c r="AD32" s="1"/>
      <c r="AE32" s="1"/>
      <c r="AF32" s="1">
        <v>150.19999999999999</v>
      </c>
      <c r="AG32" s="1">
        <v>166.96666666666664</v>
      </c>
      <c r="AH32" s="1">
        <v>150.19999999999999</v>
      </c>
      <c r="AI32" s="1"/>
      <c r="AJ32" s="1">
        <v>133.63333333333333</v>
      </c>
      <c r="AK32" s="1">
        <v>75</v>
      </c>
      <c r="AL32" s="1"/>
      <c r="AM32" s="1">
        <v>150.19999999999999</v>
      </c>
      <c r="AN32" s="1">
        <v>150.6</v>
      </c>
      <c r="AO32" s="1">
        <v>150</v>
      </c>
      <c r="AP32" s="1">
        <v>100.1</v>
      </c>
      <c r="AQ32" s="1">
        <v>288.3</v>
      </c>
      <c r="AR32" s="1"/>
      <c r="AS32" s="1">
        <v>100.1</v>
      </c>
      <c r="AT32" s="1"/>
      <c r="AU32" s="1"/>
      <c r="AV32" s="1"/>
      <c r="AW32" s="1">
        <v>150.19999999999999</v>
      </c>
      <c r="AX32" s="1"/>
      <c r="AY32" s="1">
        <v>100.1</v>
      </c>
      <c r="AZ32" s="1">
        <v>33.333333333333329</v>
      </c>
      <c r="BA32" s="1">
        <v>166.96666666666664</v>
      </c>
      <c r="BB32" s="1">
        <v>100.1</v>
      </c>
      <c r="BC32" s="1">
        <v>100.1</v>
      </c>
      <c r="BD32" s="1"/>
      <c r="BE32" s="1">
        <v>4775.890476190476</v>
      </c>
    </row>
  </sheetData>
  <pageMargins left="0.7" right="0.7" top="0.75" bottom="0.75" header="0.3" footer="0.3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E18"/>
  <sheetViews>
    <sheetView topLeftCell="H1" workbookViewId="0">
      <selection sqref="A1:XFD1048576"/>
    </sheetView>
  </sheetViews>
  <sheetFormatPr defaultRowHeight="15" x14ac:dyDescent="0.25"/>
  <cols>
    <col min="1" max="1" width="23.42578125" bestFit="1" customWidth="1"/>
    <col min="2" max="2" width="16.28515625" bestFit="1" customWidth="1"/>
    <col min="3" max="3" width="17.5703125" bestFit="1" customWidth="1"/>
    <col min="4" max="4" width="18" bestFit="1" customWidth="1"/>
    <col min="5" max="5" width="17.5703125" bestFit="1" customWidth="1"/>
    <col min="6" max="6" width="12.140625" bestFit="1" customWidth="1"/>
    <col min="7" max="7" width="19.5703125" bestFit="1" customWidth="1"/>
    <col min="8" max="8" width="16.140625" bestFit="1" customWidth="1"/>
    <col min="9" max="9" width="18.85546875" bestFit="1" customWidth="1"/>
    <col min="10" max="10" width="17.28515625" bestFit="1" customWidth="1"/>
    <col min="11" max="11" width="19.85546875" bestFit="1" customWidth="1"/>
    <col min="12" max="12" width="20.7109375" bestFit="1" customWidth="1"/>
    <col min="13" max="13" width="16.42578125" bestFit="1" customWidth="1"/>
    <col min="14" max="14" width="16.7109375" bestFit="1" customWidth="1"/>
    <col min="15" max="15" width="16.140625" bestFit="1" customWidth="1"/>
    <col min="16" max="16" width="16.85546875" bestFit="1" customWidth="1"/>
    <col min="17" max="17" width="17.28515625" bestFit="1" customWidth="1"/>
    <col min="18" max="18" width="22" bestFit="1" customWidth="1"/>
    <col min="19" max="19" width="19.42578125" bestFit="1" customWidth="1"/>
    <col min="20" max="20" width="19.5703125" bestFit="1" customWidth="1"/>
    <col min="21" max="21" width="12.7109375" bestFit="1" customWidth="1"/>
    <col min="22" max="22" width="24.28515625" bestFit="1" customWidth="1"/>
    <col min="23" max="23" width="16.28515625" bestFit="1" customWidth="1"/>
    <col min="24" max="24" width="17.5703125" bestFit="1" customWidth="1"/>
    <col min="25" max="25" width="19.140625" bestFit="1" customWidth="1"/>
    <col min="26" max="26" width="17.42578125" bestFit="1" customWidth="1"/>
    <col min="27" max="27" width="16.5703125" bestFit="1" customWidth="1"/>
    <col min="28" max="28" width="20.7109375" bestFit="1" customWidth="1"/>
    <col min="29" max="29" width="21.42578125" bestFit="1" customWidth="1"/>
    <col min="30" max="30" width="17.85546875" bestFit="1" customWidth="1"/>
    <col min="31" max="31" width="22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8.570312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72</v>
      </c>
    </row>
    <row r="3" spans="1:57" x14ac:dyDescent="0.25">
      <c r="A3" s="45" t="s">
        <v>15</v>
      </c>
      <c r="B3" s="45" t="s">
        <v>14</v>
      </c>
    </row>
    <row r="4" spans="1:57" ht="59.25" x14ac:dyDescent="0.25">
      <c r="A4" s="45" t="s">
        <v>12</v>
      </c>
      <c r="B4" t="s">
        <v>455</v>
      </c>
      <c r="C4" t="s">
        <v>456</v>
      </c>
      <c r="D4" t="s">
        <v>457</v>
      </c>
      <c r="E4" t="s">
        <v>458</v>
      </c>
      <c r="F4" t="s">
        <v>459</v>
      </c>
      <c r="G4" t="s">
        <v>460</v>
      </c>
      <c r="H4" t="s">
        <v>461</v>
      </c>
      <c r="I4" t="s">
        <v>462</v>
      </c>
      <c r="J4" t="s">
        <v>463</v>
      </c>
      <c r="K4" t="s">
        <v>464</v>
      </c>
      <c r="L4" t="s">
        <v>465</v>
      </c>
      <c r="M4" t="s">
        <v>466</v>
      </c>
      <c r="N4" t="s">
        <v>467</v>
      </c>
      <c r="O4" t="s">
        <v>468</v>
      </c>
      <c r="P4" t="s">
        <v>469</v>
      </c>
      <c r="Q4" t="s">
        <v>470</v>
      </c>
      <c r="R4" t="s">
        <v>471</v>
      </c>
      <c r="S4" t="s">
        <v>472</v>
      </c>
      <c r="T4" t="s">
        <v>473</v>
      </c>
      <c r="U4" t="s">
        <v>474</v>
      </c>
      <c r="V4" t="s">
        <v>475</v>
      </c>
      <c r="W4" t="s">
        <v>476</v>
      </c>
      <c r="X4" t="s">
        <v>477</v>
      </c>
      <c r="Y4" t="s">
        <v>478</v>
      </c>
      <c r="Z4" t="s">
        <v>479</v>
      </c>
      <c r="AA4" t="s">
        <v>480</v>
      </c>
      <c r="AB4" t="s">
        <v>486</v>
      </c>
      <c r="AC4" t="s">
        <v>481</v>
      </c>
      <c r="AD4" t="s">
        <v>487</v>
      </c>
      <c r="AE4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s="47" t="s">
        <v>13</v>
      </c>
    </row>
    <row r="5" spans="1:57" x14ac:dyDescent="0.25">
      <c r="A5" s="46" t="s">
        <v>146</v>
      </c>
      <c r="B5" s="1"/>
      <c r="C5" s="1"/>
      <c r="D5" s="1">
        <v>100.1</v>
      </c>
      <c r="E5" s="1"/>
      <c r="F5" s="1"/>
      <c r="G5" s="1">
        <v>100.3</v>
      </c>
      <c r="H5" s="1">
        <v>50</v>
      </c>
      <c r="I5" s="1"/>
      <c r="J5" s="1"/>
      <c r="K5" s="1"/>
      <c r="L5" s="1"/>
      <c r="M5" s="1"/>
      <c r="N5" s="1">
        <v>66.666666666666657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>
        <v>100.4</v>
      </c>
      <c r="AB5" s="1"/>
      <c r="AC5" s="1"/>
      <c r="AD5" s="1">
        <v>60</v>
      </c>
      <c r="AE5" s="1"/>
      <c r="AF5" s="1"/>
      <c r="AG5" s="1"/>
      <c r="AH5" s="1"/>
      <c r="AI5" s="1"/>
      <c r="AJ5" s="1"/>
      <c r="AK5" s="1">
        <v>100.2</v>
      </c>
      <c r="AL5" s="1"/>
      <c r="AM5" s="1"/>
      <c r="AN5" s="1"/>
      <c r="AO5" s="1"/>
      <c r="AP5" s="1"/>
      <c r="AQ5" s="1"/>
      <c r="AR5" s="1"/>
      <c r="AS5" s="1">
        <v>100.1</v>
      </c>
      <c r="AT5" s="1">
        <v>100.1</v>
      </c>
      <c r="AU5" s="1"/>
      <c r="AV5" s="1"/>
      <c r="AW5" s="1"/>
      <c r="AX5" s="1"/>
      <c r="AY5" s="1"/>
      <c r="AZ5" s="1"/>
      <c r="BA5" s="1"/>
      <c r="BB5" s="1"/>
      <c r="BC5" s="1"/>
      <c r="BD5" s="1">
        <v>100.2</v>
      </c>
      <c r="BE5" s="1">
        <v>878.06666666666672</v>
      </c>
    </row>
    <row r="6" spans="1:57" x14ac:dyDescent="0.25">
      <c r="A6" s="46" t="s">
        <v>230</v>
      </c>
      <c r="B6" s="1"/>
      <c r="C6" s="1"/>
      <c r="D6" s="1"/>
      <c r="E6" s="1"/>
      <c r="F6" s="1">
        <v>75</v>
      </c>
      <c r="G6" s="1"/>
      <c r="H6" s="1"/>
      <c r="I6" s="1"/>
      <c r="J6" s="1"/>
      <c r="K6" s="1"/>
      <c r="L6" s="1">
        <v>100.2</v>
      </c>
      <c r="M6" s="1"/>
      <c r="N6" s="1"/>
      <c r="O6" s="1"/>
      <c r="P6" s="1">
        <v>50</v>
      </c>
      <c r="Q6" s="1"/>
      <c r="R6" s="1"/>
      <c r="S6" s="1"/>
      <c r="T6" s="1"/>
      <c r="U6" s="1"/>
      <c r="V6" s="1">
        <v>100.1</v>
      </c>
      <c r="W6" s="1"/>
      <c r="X6" s="1"/>
      <c r="Y6" s="1"/>
      <c r="Z6" s="1">
        <v>100.2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>
        <v>100.1</v>
      </c>
      <c r="AX6" s="1"/>
      <c r="AY6" s="1"/>
      <c r="AZ6" s="1"/>
      <c r="BA6" s="1"/>
      <c r="BB6" s="1">
        <v>100.2</v>
      </c>
      <c r="BC6" s="1"/>
      <c r="BD6" s="1"/>
      <c r="BE6" s="1">
        <v>625.79999999999995</v>
      </c>
    </row>
    <row r="7" spans="1:57" x14ac:dyDescent="0.25">
      <c r="A7" s="46" t="s">
        <v>231</v>
      </c>
      <c r="B7" s="1"/>
      <c r="C7" s="1"/>
      <c r="D7" s="1"/>
      <c r="E7" s="1"/>
      <c r="F7" s="1">
        <v>25</v>
      </c>
      <c r="G7" s="1"/>
      <c r="H7" s="1"/>
      <c r="I7" s="1"/>
      <c r="J7" s="1"/>
      <c r="K7" s="1">
        <v>25</v>
      </c>
      <c r="L7" s="1"/>
      <c r="M7" s="1"/>
      <c r="N7" s="1"/>
      <c r="O7" s="1"/>
      <c r="P7" s="1">
        <v>100.2</v>
      </c>
      <c r="Q7" s="1"/>
      <c r="R7" s="1"/>
      <c r="S7" s="1"/>
      <c r="T7" s="1"/>
      <c r="U7" s="1"/>
      <c r="V7" s="1"/>
      <c r="W7" s="1"/>
      <c r="X7" s="1"/>
      <c r="Y7" s="1"/>
      <c r="Z7" s="1">
        <v>50</v>
      </c>
      <c r="AA7" s="1"/>
      <c r="AB7" s="1"/>
      <c r="AC7" s="1"/>
      <c r="AD7" s="1"/>
      <c r="AE7" s="1"/>
      <c r="AF7" s="1"/>
      <c r="AG7" s="1">
        <v>100.1</v>
      </c>
      <c r="AH7" s="1"/>
      <c r="AI7" s="1"/>
      <c r="AJ7" s="1"/>
      <c r="AK7" s="1"/>
      <c r="AL7" s="1"/>
      <c r="AM7" s="1">
        <v>100.3</v>
      </c>
      <c r="AN7" s="1"/>
      <c r="AO7" s="1"/>
      <c r="AP7" s="1">
        <v>100.2</v>
      </c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>
        <v>100.1</v>
      </c>
      <c r="BD7" s="1"/>
      <c r="BE7" s="1">
        <v>600.9</v>
      </c>
    </row>
    <row r="8" spans="1:57" x14ac:dyDescent="0.25">
      <c r="A8" s="46" t="s">
        <v>229</v>
      </c>
      <c r="B8" s="1"/>
      <c r="C8" s="1"/>
      <c r="D8" s="1"/>
      <c r="E8" s="1"/>
      <c r="F8" s="1">
        <v>100.4</v>
      </c>
      <c r="G8" s="1"/>
      <c r="H8" s="1"/>
      <c r="I8" s="1"/>
      <c r="J8" s="1"/>
      <c r="K8" s="1">
        <v>87.5</v>
      </c>
      <c r="L8" s="1"/>
      <c r="M8" s="1"/>
      <c r="N8" s="1"/>
      <c r="O8" s="1"/>
      <c r="P8" s="1"/>
      <c r="Q8" s="1"/>
      <c r="R8" s="1"/>
      <c r="S8" s="1"/>
      <c r="T8" s="1">
        <v>50</v>
      </c>
      <c r="U8" s="1"/>
      <c r="V8" s="1"/>
      <c r="W8" s="1">
        <v>100.1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66.666666666666657</v>
      </c>
      <c r="AN8" s="1"/>
      <c r="AO8" s="1"/>
      <c r="AP8" s="1">
        <v>50</v>
      </c>
      <c r="AQ8" s="1"/>
      <c r="AR8" s="1"/>
      <c r="AS8" s="1"/>
      <c r="AT8" s="1"/>
      <c r="AU8" s="1"/>
      <c r="AV8" s="1"/>
      <c r="AW8" s="1"/>
      <c r="AX8" s="1"/>
      <c r="AY8" s="1"/>
      <c r="AZ8" s="1">
        <v>100.1</v>
      </c>
      <c r="BA8" s="1"/>
      <c r="BB8" s="1"/>
      <c r="BC8" s="1"/>
      <c r="BD8" s="1"/>
      <c r="BE8" s="1">
        <v>554.76666666666665</v>
      </c>
    </row>
    <row r="9" spans="1:57" x14ac:dyDescent="0.25">
      <c r="A9" s="46" t="s">
        <v>316</v>
      </c>
      <c r="B9" s="1"/>
      <c r="C9" s="1"/>
      <c r="D9" s="1"/>
      <c r="E9" s="1"/>
      <c r="F9" s="1"/>
      <c r="G9" s="1"/>
      <c r="H9" s="1"/>
      <c r="I9" s="1"/>
      <c r="J9" s="1"/>
      <c r="K9" s="1">
        <v>75</v>
      </c>
      <c r="L9" s="1"/>
      <c r="M9" s="1">
        <v>100.1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v>40</v>
      </c>
      <c r="AE9" s="1"/>
      <c r="AF9" s="1"/>
      <c r="AG9" s="1"/>
      <c r="AH9" s="1"/>
      <c r="AI9" s="1"/>
      <c r="AJ9" s="1">
        <v>100.2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>
        <v>315.3</v>
      </c>
    </row>
    <row r="10" spans="1:57" x14ac:dyDescent="0.25">
      <c r="A10" s="46" t="s">
        <v>245</v>
      </c>
      <c r="B10" s="1"/>
      <c r="C10" s="1"/>
      <c r="D10" s="1"/>
      <c r="E10" s="1"/>
      <c r="F10" s="1"/>
      <c r="G10" s="1">
        <v>33.333333333333329</v>
      </c>
      <c r="H10" s="1">
        <v>25</v>
      </c>
      <c r="I10" s="1"/>
      <c r="J10" s="1"/>
      <c r="K10" s="1"/>
      <c r="L10" s="1"/>
      <c r="M10" s="1"/>
      <c r="N10" s="1">
        <v>33.333333333333329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75</v>
      </c>
      <c r="AB10" s="1"/>
      <c r="AC10" s="1"/>
      <c r="AD10" s="1"/>
      <c r="AE10" s="1"/>
      <c r="AF10" s="1"/>
      <c r="AG10" s="1"/>
      <c r="AH10" s="1"/>
      <c r="AI10" s="1"/>
      <c r="AJ10" s="1"/>
      <c r="AK10" s="1">
        <v>50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>
        <v>50</v>
      </c>
      <c r="BE10" s="1">
        <v>266.66666666666663</v>
      </c>
    </row>
    <row r="11" spans="1:57" x14ac:dyDescent="0.25">
      <c r="A11" s="46" t="s">
        <v>190</v>
      </c>
      <c r="B11" s="1"/>
      <c r="C11" s="1"/>
      <c r="D11" s="1"/>
      <c r="E11" s="1">
        <v>50</v>
      </c>
      <c r="F11" s="1"/>
      <c r="G11" s="1"/>
      <c r="H11" s="1"/>
      <c r="I11" s="1"/>
      <c r="J11" s="1"/>
      <c r="K11" s="1">
        <v>37.5</v>
      </c>
      <c r="L11" s="1">
        <v>50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66.666666666666657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>
        <v>204.16666666666666</v>
      </c>
    </row>
    <row r="12" spans="1:57" x14ac:dyDescent="0.25">
      <c r="A12" s="46" t="s">
        <v>315</v>
      </c>
      <c r="B12" s="1"/>
      <c r="C12" s="1"/>
      <c r="D12" s="1"/>
      <c r="E12" s="1"/>
      <c r="F12" s="1"/>
      <c r="G12" s="1"/>
      <c r="H12" s="1"/>
      <c r="I12" s="1"/>
      <c r="J12" s="1"/>
      <c r="K12" s="1">
        <v>100.8</v>
      </c>
      <c r="L12" s="1"/>
      <c r="M12" s="1"/>
      <c r="N12" s="1"/>
      <c r="O12" s="1"/>
      <c r="P12" s="1"/>
      <c r="Q12" s="1"/>
      <c r="R12" s="1"/>
      <c r="S12" s="1"/>
      <c r="T12" s="1">
        <v>100.4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>
        <v>201.2</v>
      </c>
    </row>
    <row r="13" spans="1:57" x14ac:dyDescent="0.25">
      <c r="A13" s="46" t="s">
        <v>326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100.3</v>
      </c>
      <c r="V13" s="1"/>
      <c r="W13" s="1"/>
      <c r="X13" s="1"/>
      <c r="Y13" s="1"/>
      <c r="Z13" s="1"/>
      <c r="AA13" s="1"/>
      <c r="AB13" s="1"/>
      <c r="AC13" s="1"/>
      <c r="AD13" s="1">
        <v>80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>
        <v>180.3</v>
      </c>
    </row>
    <row r="14" spans="1:57" x14ac:dyDescent="0.25">
      <c r="A14" s="46" t="s">
        <v>419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66.666666666666657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v>100.3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>
        <v>166.96666666666664</v>
      </c>
    </row>
    <row r="15" spans="1:57" x14ac:dyDescent="0.25">
      <c r="A15" s="46" t="s">
        <v>189</v>
      </c>
      <c r="B15" s="1"/>
      <c r="C15" s="1"/>
      <c r="D15" s="1"/>
      <c r="E15" s="1">
        <v>100.4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>
        <v>100.4</v>
      </c>
    </row>
    <row r="16" spans="1:57" x14ac:dyDescent="0.25">
      <c r="A16" s="46" t="s">
        <v>360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>
        <v>50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>
        <v>50</v>
      </c>
      <c r="BB16" s="1"/>
      <c r="BC16" s="1"/>
      <c r="BD16" s="1"/>
      <c r="BE16" s="1">
        <v>100</v>
      </c>
    </row>
    <row r="17" spans="1:57" x14ac:dyDescent="0.25">
      <c r="A17" s="46" t="s">
        <v>44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x14ac:dyDescent="0.25">
      <c r="A18" s="46" t="s">
        <v>13</v>
      </c>
      <c r="B18" s="1"/>
      <c r="C18" s="1"/>
      <c r="D18" s="1">
        <v>100.1</v>
      </c>
      <c r="E18" s="1">
        <v>150.4</v>
      </c>
      <c r="F18" s="1">
        <v>200.4</v>
      </c>
      <c r="G18" s="1">
        <v>133.63333333333333</v>
      </c>
      <c r="H18" s="1">
        <v>75</v>
      </c>
      <c r="I18" s="1"/>
      <c r="J18" s="1"/>
      <c r="K18" s="1">
        <v>325.8</v>
      </c>
      <c r="L18" s="1">
        <v>150.19999999999999</v>
      </c>
      <c r="M18" s="1">
        <v>100.1</v>
      </c>
      <c r="N18" s="1">
        <v>99.999999999999986</v>
      </c>
      <c r="O18" s="1"/>
      <c r="P18" s="1">
        <v>150.19999999999999</v>
      </c>
      <c r="Q18" s="1"/>
      <c r="R18" s="1"/>
      <c r="S18" s="1"/>
      <c r="T18" s="1">
        <v>150.4</v>
      </c>
      <c r="U18" s="1">
        <v>166.96666666666664</v>
      </c>
      <c r="V18" s="1">
        <v>100.1</v>
      </c>
      <c r="W18" s="1">
        <v>100.1</v>
      </c>
      <c r="X18" s="1"/>
      <c r="Y18" s="1"/>
      <c r="Z18" s="1">
        <v>150.19999999999999</v>
      </c>
      <c r="AA18" s="1">
        <v>175.4</v>
      </c>
      <c r="AB18" s="1"/>
      <c r="AC18" s="1"/>
      <c r="AD18" s="1">
        <v>180</v>
      </c>
      <c r="AE18" s="1"/>
      <c r="AF18" s="1"/>
      <c r="AG18" s="1">
        <v>100.1</v>
      </c>
      <c r="AH18" s="1">
        <v>100.3</v>
      </c>
      <c r="AI18" s="1"/>
      <c r="AJ18" s="1">
        <v>150.19999999999999</v>
      </c>
      <c r="AK18" s="1">
        <v>150.19999999999999</v>
      </c>
      <c r="AL18" s="1"/>
      <c r="AM18" s="1">
        <v>233.63333333333333</v>
      </c>
      <c r="AN18" s="1"/>
      <c r="AO18" s="1"/>
      <c r="AP18" s="1">
        <v>150.19999999999999</v>
      </c>
      <c r="AQ18" s="1"/>
      <c r="AR18" s="1"/>
      <c r="AS18" s="1">
        <v>100.1</v>
      </c>
      <c r="AT18" s="1">
        <v>100.1</v>
      </c>
      <c r="AU18" s="1"/>
      <c r="AV18" s="1"/>
      <c r="AW18" s="1">
        <v>100.1</v>
      </c>
      <c r="AX18" s="1"/>
      <c r="AY18" s="1"/>
      <c r="AZ18" s="1">
        <v>100.1</v>
      </c>
      <c r="BA18" s="1">
        <v>50</v>
      </c>
      <c r="BB18" s="1">
        <v>100.2</v>
      </c>
      <c r="BC18" s="1">
        <v>100.1</v>
      </c>
      <c r="BD18" s="1">
        <v>150.19999999999999</v>
      </c>
      <c r="BE18" s="1">
        <v>4194.5333333333328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E15"/>
  <sheetViews>
    <sheetView workbookViewId="0">
      <selection sqref="A1:XFD1048576"/>
    </sheetView>
  </sheetViews>
  <sheetFormatPr defaultRowHeight="15" x14ac:dyDescent="0.25"/>
  <cols>
    <col min="1" max="1" width="25" bestFit="1" customWidth="1"/>
    <col min="2" max="2" width="16.28515625" bestFit="1" customWidth="1"/>
    <col min="3" max="3" width="17.5703125" bestFit="1" customWidth="1"/>
    <col min="4" max="4" width="18" bestFit="1" customWidth="1"/>
    <col min="5" max="5" width="17.5703125" bestFit="1" customWidth="1"/>
    <col min="6" max="6" width="12.140625" bestFit="1" customWidth="1"/>
    <col min="7" max="7" width="19.5703125" bestFit="1" customWidth="1"/>
    <col min="8" max="8" width="16.140625" bestFit="1" customWidth="1"/>
    <col min="9" max="9" width="18.85546875" bestFit="1" customWidth="1"/>
    <col min="10" max="10" width="17.28515625" bestFit="1" customWidth="1"/>
    <col min="11" max="11" width="19.85546875" bestFit="1" customWidth="1"/>
    <col min="12" max="12" width="20.7109375" bestFit="1" customWidth="1"/>
    <col min="13" max="13" width="16.42578125" bestFit="1" customWidth="1"/>
    <col min="14" max="14" width="16.7109375" bestFit="1" customWidth="1"/>
    <col min="15" max="15" width="16.140625" bestFit="1" customWidth="1"/>
    <col min="16" max="16" width="16.85546875" bestFit="1" customWidth="1"/>
    <col min="17" max="17" width="17.28515625" bestFit="1" customWidth="1"/>
    <col min="18" max="18" width="22" bestFit="1" customWidth="1"/>
    <col min="19" max="19" width="19.42578125" bestFit="1" customWidth="1"/>
    <col min="20" max="20" width="19.5703125" bestFit="1" customWidth="1"/>
    <col min="21" max="21" width="12.7109375" bestFit="1" customWidth="1"/>
    <col min="22" max="22" width="24.28515625" bestFit="1" customWidth="1"/>
    <col min="23" max="23" width="16.28515625" bestFit="1" customWidth="1"/>
    <col min="24" max="24" width="17.5703125" bestFit="1" customWidth="1"/>
    <col min="25" max="25" width="19.140625" bestFit="1" customWidth="1"/>
    <col min="26" max="26" width="17.42578125" bestFit="1" customWidth="1"/>
    <col min="27" max="27" width="16.5703125" bestFit="1" customWidth="1"/>
    <col min="28" max="28" width="20.7109375" bestFit="1" customWidth="1"/>
    <col min="29" max="29" width="21.42578125" bestFit="1" customWidth="1"/>
    <col min="30" max="30" width="17.85546875" bestFit="1" customWidth="1"/>
    <col min="31" max="31" width="22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8.570312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74</v>
      </c>
    </row>
    <row r="3" spans="1:57" x14ac:dyDescent="0.25">
      <c r="A3" s="45" t="s">
        <v>15</v>
      </c>
      <c r="B3" s="45" t="s">
        <v>14</v>
      </c>
    </row>
    <row r="4" spans="1:57" ht="59.25" x14ac:dyDescent="0.25">
      <c r="A4" s="45" t="s">
        <v>12</v>
      </c>
      <c r="B4" t="s">
        <v>455</v>
      </c>
      <c r="C4" t="s">
        <v>456</v>
      </c>
      <c r="D4" t="s">
        <v>457</v>
      </c>
      <c r="E4" t="s">
        <v>458</v>
      </c>
      <c r="F4" t="s">
        <v>459</v>
      </c>
      <c r="G4" t="s">
        <v>460</v>
      </c>
      <c r="H4" t="s">
        <v>461</v>
      </c>
      <c r="I4" t="s">
        <v>462</v>
      </c>
      <c r="J4" t="s">
        <v>463</v>
      </c>
      <c r="K4" t="s">
        <v>464</v>
      </c>
      <c r="L4" t="s">
        <v>465</v>
      </c>
      <c r="M4" t="s">
        <v>466</v>
      </c>
      <c r="N4" t="s">
        <v>467</v>
      </c>
      <c r="O4" t="s">
        <v>468</v>
      </c>
      <c r="P4" t="s">
        <v>469</v>
      </c>
      <c r="Q4" t="s">
        <v>470</v>
      </c>
      <c r="R4" t="s">
        <v>471</v>
      </c>
      <c r="S4" t="s">
        <v>472</v>
      </c>
      <c r="T4" t="s">
        <v>473</v>
      </c>
      <c r="U4" t="s">
        <v>474</v>
      </c>
      <c r="V4" t="s">
        <v>475</v>
      </c>
      <c r="W4" t="s">
        <v>476</v>
      </c>
      <c r="X4" t="s">
        <v>477</v>
      </c>
      <c r="Y4" t="s">
        <v>478</v>
      </c>
      <c r="Z4" t="s">
        <v>479</v>
      </c>
      <c r="AA4" t="s">
        <v>480</v>
      </c>
      <c r="AB4" t="s">
        <v>486</v>
      </c>
      <c r="AC4" t="s">
        <v>481</v>
      </c>
      <c r="AD4" t="s">
        <v>487</v>
      </c>
      <c r="AE4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s="47" t="s">
        <v>13</v>
      </c>
    </row>
    <row r="5" spans="1:57" x14ac:dyDescent="0.25">
      <c r="A5" s="46" t="s">
        <v>317</v>
      </c>
      <c r="B5" s="1"/>
      <c r="C5" s="1"/>
      <c r="D5" s="1"/>
      <c r="E5" s="1"/>
      <c r="F5" s="1"/>
      <c r="G5" s="1"/>
      <c r="H5" s="1"/>
      <c r="I5" s="1"/>
      <c r="J5" s="1"/>
      <c r="K5" s="1">
        <v>100.1</v>
      </c>
      <c r="L5" s="1"/>
      <c r="M5" s="1"/>
      <c r="N5" s="1"/>
      <c r="O5" s="1"/>
      <c r="P5" s="1"/>
      <c r="Q5" s="1"/>
      <c r="R5" s="1"/>
      <c r="S5" s="1"/>
      <c r="T5" s="1">
        <v>100.2</v>
      </c>
      <c r="U5" s="1"/>
      <c r="V5" s="1"/>
      <c r="W5" s="1">
        <v>50</v>
      </c>
      <c r="X5" s="1"/>
      <c r="Y5" s="1"/>
      <c r="Z5" s="1"/>
      <c r="AA5" s="1"/>
      <c r="AB5" s="1"/>
      <c r="AC5" s="1"/>
      <c r="AD5" s="1"/>
      <c r="AE5" s="1">
        <v>100.2</v>
      </c>
      <c r="AF5" s="1"/>
      <c r="AG5" s="1"/>
      <c r="AH5" s="1"/>
      <c r="AI5" s="1"/>
      <c r="AJ5" s="1"/>
      <c r="AK5" s="1"/>
      <c r="AL5" s="1">
        <v>33.333333333333329</v>
      </c>
      <c r="AM5" s="1"/>
      <c r="AN5" s="1"/>
      <c r="AO5" s="1"/>
      <c r="AP5" s="1"/>
      <c r="AQ5" s="1"/>
      <c r="AR5" s="1"/>
      <c r="AS5" s="1"/>
      <c r="AT5" s="1">
        <v>100.1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>
        <v>483.93333333333328</v>
      </c>
    </row>
    <row r="6" spans="1:57" x14ac:dyDescent="0.25">
      <c r="A6" s="46" t="s">
        <v>428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100.4</v>
      </c>
      <c r="W6" s="1"/>
      <c r="X6" s="1"/>
      <c r="Y6" s="1"/>
      <c r="Z6" s="1"/>
      <c r="AA6" s="1"/>
      <c r="AB6" s="1"/>
      <c r="AC6" s="1">
        <v>100.2</v>
      </c>
      <c r="AD6" s="1"/>
      <c r="AE6" s="1"/>
      <c r="AF6" s="1"/>
      <c r="AG6" s="1">
        <v>100.3</v>
      </c>
      <c r="AH6" s="1"/>
      <c r="AI6" s="1"/>
      <c r="AJ6" s="1"/>
      <c r="AK6" s="1"/>
      <c r="AL6" s="1"/>
      <c r="AM6" s="1"/>
      <c r="AN6" s="1"/>
      <c r="AO6" s="1"/>
      <c r="AP6" s="1">
        <v>80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>
        <v>380.90000000000003</v>
      </c>
    </row>
    <row r="7" spans="1:57" x14ac:dyDescent="0.25">
      <c r="A7" s="46" t="s">
        <v>546</v>
      </c>
      <c r="B7" s="1"/>
      <c r="C7" s="1"/>
      <c r="D7" s="1"/>
      <c r="E7" s="1">
        <v>66.666666666666657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v>100.5</v>
      </c>
      <c r="Y7" s="1"/>
      <c r="Z7" s="1">
        <v>100.4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>
        <v>100.3</v>
      </c>
      <c r="BD7" s="1"/>
      <c r="BE7" s="1">
        <v>367.86666666666667</v>
      </c>
    </row>
    <row r="8" spans="1:57" x14ac:dyDescent="0.25">
      <c r="A8" s="46" t="s">
        <v>232</v>
      </c>
      <c r="B8" s="1"/>
      <c r="C8" s="1"/>
      <c r="D8" s="1"/>
      <c r="E8" s="1"/>
      <c r="F8" s="1">
        <v>100.2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v>50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>
        <v>100.1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>
        <v>100.1</v>
      </c>
      <c r="BA8" s="1"/>
      <c r="BB8" s="1"/>
      <c r="BC8" s="1"/>
      <c r="BD8" s="1"/>
      <c r="BE8" s="1">
        <v>350.4</v>
      </c>
    </row>
    <row r="9" spans="1:57" x14ac:dyDescent="0.25">
      <c r="A9" s="46" t="s">
        <v>360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v>50</v>
      </c>
      <c r="N9" s="1"/>
      <c r="O9" s="1">
        <v>50</v>
      </c>
      <c r="P9" s="1"/>
      <c r="Q9" s="1"/>
      <c r="R9" s="1">
        <v>50</v>
      </c>
      <c r="S9" s="1"/>
      <c r="T9" s="1"/>
      <c r="U9" s="1"/>
      <c r="V9" s="1"/>
      <c r="W9" s="1"/>
      <c r="X9" s="1"/>
      <c r="Y9" s="1"/>
      <c r="Z9" s="1"/>
      <c r="AA9" s="1"/>
      <c r="AB9" s="1">
        <v>50</v>
      </c>
      <c r="AC9" s="1"/>
      <c r="AD9" s="1">
        <v>33.333333333333329</v>
      </c>
      <c r="AE9" s="1">
        <v>50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>
        <v>50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>
        <v>333.33333333333331</v>
      </c>
    </row>
    <row r="10" spans="1:57" x14ac:dyDescent="0.25">
      <c r="A10" s="46" t="s">
        <v>291</v>
      </c>
      <c r="B10" s="1"/>
      <c r="C10" s="1"/>
      <c r="D10" s="1"/>
      <c r="E10" s="1"/>
      <c r="F10" s="1"/>
      <c r="G10" s="1"/>
      <c r="H10" s="1"/>
      <c r="I10" s="1">
        <v>100.6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>
        <v>100.6</v>
      </c>
    </row>
    <row r="11" spans="1:57" x14ac:dyDescent="0.25">
      <c r="A11" s="46" t="s">
        <v>626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>
        <v>100.1</v>
      </c>
      <c r="BC11" s="1"/>
      <c r="BD11" s="1"/>
      <c r="BE11" s="1">
        <v>100.1</v>
      </c>
    </row>
    <row r="12" spans="1:57" x14ac:dyDescent="0.25">
      <c r="A12" s="46" t="s">
        <v>515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66.666666666666657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>
        <v>66.666666666666657</v>
      </c>
    </row>
    <row r="13" spans="1:57" x14ac:dyDescent="0.25">
      <c r="A13" s="46" t="s">
        <v>292</v>
      </c>
      <c r="B13" s="1"/>
      <c r="C13" s="1"/>
      <c r="D13" s="1"/>
      <c r="E13" s="1"/>
      <c r="F13" s="1"/>
      <c r="G13" s="1"/>
      <c r="H13" s="1"/>
      <c r="I13" s="1">
        <v>16.666666666666657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>
        <v>16.666666666666657</v>
      </c>
    </row>
    <row r="14" spans="1:57" x14ac:dyDescent="0.25">
      <c r="A14" s="46" t="s">
        <v>44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46" t="s">
        <v>13</v>
      </c>
      <c r="B15" s="1"/>
      <c r="C15" s="1"/>
      <c r="D15" s="1"/>
      <c r="E15" s="1">
        <v>66.666666666666657</v>
      </c>
      <c r="F15" s="1">
        <v>100.2</v>
      </c>
      <c r="G15" s="1"/>
      <c r="H15" s="1"/>
      <c r="I15" s="1">
        <v>117.26666666666665</v>
      </c>
      <c r="J15" s="1"/>
      <c r="K15" s="1">
        <v>100.1</v>
      </c>
      <c r="L15" s="1"/>
      <c r="M15" s="1">
        <v>50</v>
      </c>
      <c r="N15" s="1"/>
      <c r="O15" s="1">
        <v>50</v>
      </c>
      <c r="P15" s="1"/>
      <c r="Q15" s="1"/>
      <c r="R15" s="1">
        <v>50</v>
      </c>
      <c r="S15" s="1"/>
      <c r="T15" s="1">
        <v>150.19999999999999</v>
      </c>
      <c r="U15" s="1"/>
      <c r="V15" s="1">
        <v>100.4</v>
      </c>
      <c r="W15" s="1">
        <v>50</v>
      </c>
      <c r="X15" s="1">
        <v>100.5</v>
      </c>
      <c r="Y15" s="1"/>
      <c r="Z15" s="1">
        <v>100.4</v>
      </c>
      <c r="AA15" s="1"/>
      <c r="AB15" s="1">
        <v>50</v>
      </c>
      <c r="AC15" s="1">
        <v>100.2</v>
      </c>
      <c r="AD15" s="1">
        <v>33.333333333333329</v>
      </c>
      <c r="AE15" s="1">
        <v>150.19999999999999</v>
      </c>
      <c r="AF15" s="1">
        <v>100.1</v>
      </c>
      <c r="AG15" s="1">
        <v>166.96666666666664</v>
      </c>
      <c r="AH15" s="1"/>
      <c r="AI15" s="1"/>
      <c r="AJ15" s="1"/>
      <c r="AK15" s="1"/>
      <c r="AL15" s="1">
        <v>33.333333333333329</v>
      </c>
      <c r="AM15" s="1"/>
      <c r="AN15" s="1"/>
      <c r="AO15" s="1"/>
      <c r="AP15" s="1">
        <v>80</v>
      </c>
      <c r="AQ15" s="1">
        <v>50</v>
      </c>
      <c r="AR15" s="1"/>
      <c r="AS15" s="1"/>
      <c r="AT15" s="1">
        <v>100.1</v>
      </c>
      <c r="AU15" s="1"/>
      <c r="AV15" s="1"/>
      <c r="AW15" s="1"/>
      <c r="AX15" s="1"/>
      <c r="AY15" s="1"/>
      <c r="AZ15" s="1">
        <v>100.1</v>
      </c>
      <c r="BA15" s="1"/>
      <c r="BB15" s="1">
        <v>100.1</v>
      </c>
      <c r="BC15" s="1">
        <v>100.3</v>
      </c>
      <c r="BD15" s="1"/>
      <c r="BE15" s="1">
        <v>2200.4666666666667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E105"/>
  <sheetViews>
    <sheetView topLeftCell="J1" workbookViewId="0">
      <selection sqref="A1:XFD1048576"/>
    </sheetView>
  </sheetViews>
  <sheetFormatPr defaultRowHeight="15" x14ac:dyDescent="0.25"/>
  <cols>
    <col min="1" max="1" width="26.42578125" bestFit="1" customWidth="1"/>
    <col min="2" max="2" width="16.28515625" bestFit="1" customWidth="1"/>
    <col min="3" max="3" width="17.5703125" bestFit="1" customWidth="1"/>
    <col min="4" max="4" width="18" bestFit="1" customWidth="1"/>
    <col min="5" max="5" width="17.5703125" bestFit="1" customWidth="1"/>
    <col min="6" max="6" width="12.140625" bestFit="1" customWidth="1"/>
    <col min="7" max="7" width="19.5703125" bestFit="1" customWidth="1"/>
    <col min="8" max="8" width="16.140625" bestFit="1" customWidth="1"/>
    <col min="9" max="9" width="18.85546875" bestFit="1" customWidth="1"/>
    <col min="10" max="10" width="17.28515625" bestFit="1" customWidth="1"/>
    <col min="11" max="11" width="19.85546875" bestFit="1" customWidth="1"/>
    <col min="12" max="12" width="20.7109375" bestFit="1" customWidth="1"/>
    <col min="13" max="13" width="16.42578125" bestFit="1" customWidth="1"/>
    <col min="14" max="14" width="16.7109375" bestFit="1" customWidth="1"/>
    <col min="15" max="15" width="16.140625" bestFit="1" customWidth="1"/>
    <col min="16" max="16" width="16.85546875" bestFit="1" customWidth="1"/>
    <col min="17" max="17" width="17.28515625" bestFit="1" customWidth="1"/>
    <col min="18" max="18" width="22" bestFit="1" customWidth="1"/>
    <col min="19" max="19" width="19.42578125" bestFit="1" customWidth="1"/>
    <col min="20" max="20" width="19.5703125" bestFit="1" customWidth="1"/>
    <col min="21" max="21" width="12.7109375" bestFit="1" customWidth="1"/>
    <col min="22" max="22" width="24.28515625" bestFit="1" customWidth="1"/>
    <col min="23" max="23" width="16.28515625" bestFit="1" customWidth="1"/>
    <col min="24" max="24" width="17.5703125" bestFit="1" customWidth="1"/>
    <col min="25" max="25" width="19.140625" bestFit="1" customWidth="1"/>
    <col min="26" max="26" width="17.42578125" bestFit="1" customWidth="1"/>
    <col min="27" max="27" width="16.5703125" bestFit="1" customWidth="1"/>
    <col min="28" max="28" width="20.7109375" bestFit="1" customWidth="1"/>
    <col min="29" max="29" width="21.42578125" bestFit="1" customWidth="1"/>
    <col min="30" max="30" width="17.85546875" bestFit="1" customWidth="1"/>
    <col min="31" max="31" width="22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9.570312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57</v>
      </c>
    </row>
    <row r="3" spans="1:57" x14ac:dyDescent="0.25">
      <c r="A3" s="45" t="s">
        <v>15</v>
      </c>
      <c r="B3" s="45" t="s">
        <v>14</v>
      </c>
    </row>
    <row r="4" spans="1:57" ht="59.25" x14ac:dyDescent="0.25">
      <c r="A4" s="45" t="s">
        <v>12</v>
      </c>
      <c r="B4" t="s">
        <v>455</v>
      </c>
      <c r="C4" t="s">
        <v>456</v>
      </c>
      <c r="D4" t="s">
        <v>457</v>
      </c>
      <c r="E4" t="s">
        <v>458</v>
      </c>
      <c r="F4" t="s">
        <v>459</v>
      </c>
      <c r="G4" t="s">
        <v>460</v>
      </c>
      <c r="H4" t="s">
        <v>461</v>
      </c>
      <c r="I4" t="s">
        <v>462</v>
      </c>
      <c r="J4" t="s">
        <v>463</v>
      </c>
      <c r="K4" t="s">
        <v>464</v>
      </c>
      <c r="L4" t="s">
        <v>465</v>
      </c>
      <c r="M4" t="s">
        <v>466</v>
      </c>
      <c r="N4" t="s">
        <v>467</v>
      </c>
      <c r="O4" t="s">
        <v>468</v>
      </c>
      <c r="P4" t="s">
        <v>469</v>
      </c>
      <c r="Q4" t="s">
        <v>470</v>
      </c>
      <c r="R4" t="s">
        <v>471</v>
      </c>
      <c r="S4" t="s">
        <v>472</v>
      </c>
      <c r="T4" t="s">
        <v>473</v>
      </c>
      <c r="U4" t="s">
        <v>474</v>
      </c>
      <c r="V4" t="s">
        <v>475</v>
      </c>
      <c r="W4" t="s">
        <v>476</v>
      </c>
      <c r="X4" t="s">
        <v>477</v>
      </c>
      <c r="Y4" t="s">
        <v>478</v>
      </c>
      <c r="Z4" t="s">
        <v>479</v>
      </c>
      <c r="AA4" t="s">
        <v>480</v>
      </c>
      <c r="AB4" t="s">
        <v>486</v>
      </c>
      <c r="AC4" t="s">
        <v>481</v>
      </c>
      <c r="AD4" t="s">
        <v>487</v>
      </c>
      <c r="AE4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s="47" t="s">
        <v>13</v>
      </c>
    </row>
    <row r="5" spans="1:57" x14ac:dyDescent="0.25">
      <c r="A5" s="46" t="s">
        <v>168</v>
      </c>
      <c r="B5" s="1"/>
      <c r="C5" s="1"/>
      <c r="D5" s="1"/>
      <c r="E5" s="1">
        <v>88.888888888888886</v>
      </c>
      <c r="F5" s="1">
        <v>88.888888888888886</v>
      </c>
      <c r="G5" s="1"/>
      <c r="H5" s="1"/>
      <c r="I5" s="1">
        <v>46.153846153846146</v>
      </c>
      <c r="J5" s="1"/>
      <c r="K5" s="1">
        <v>59.090909090909086</v>
      </c>
      <c r="L5" s="1">
        <v>19.047619047619051</v>
      </c>
      <c r="M5" s="1"/>
      <c r="N5" s="1"/>
      <c r="O5" s="1"/>
      <c r="P5" s="1"/>
      <c r="Q5" s="1"/>
      <c r="R5" s="1"/>
      <c r="S5" s="1"/>
      <c r="T5" s="1">
        <v>26.666666666666657</v>
      </c>
      <c r="U5" s="1"/>
      <c r="V5" s="1">
        <v>78.260869565217391</v>
      </c>
      <c r="W5" s="1"/>
      <c r="X5" s="1"/>
      <c r="Y5" s="1"/>
      <c r="Z5" s="1">
        <v>60</v>
      </c>
      <c r="AA5" s="1"/>
      <c r="AB5" s="1"/>
      <c r="AC5" s="1">
        <v>76.470588235294116</v>
      </c>
      <c r="AD5" s="1">
        <v>29.032258064516128</v>
      </c>
      <c r="AE5" s="1"/>
      <c r="AF5" s="1"/>
      <c r="AG5" s="1">
        <v>66.666666666666657</v>
      </c>
      <c r="AH5" s="1">
        <v>33.333333333333329</v>
      </c>
      <c r="AI5" s="1">
        <v>75</v>
      </c>
      <c r="AJ5" s="1"/>
      <c r="AK5" s="1"/>
      <c r="AL5" s="1">
        <v>101.4</v>
      </c>
      <c r="AM5" s="1"/>
      <c r="AN5" s="1"/>
      <c r="AO5" s="1"/>
      <c r="AP5" s="1">
        <v>81.818181818181813</v>
      </c>
      <c r="AQ5" s="1"/>
      <c r="AR5" s="1"/>
      <c r="AS5" s="1"/>
      <c r="AT5" s="1"/>
      <c r="AU5" s="1"/>
      <c r="AV5" s="1"/>
      <c r="AW5" s="1">
        <v>70</v>
      </c>
      <c r="AX5" s="1"/>
      <c r="AY5" s="1"/>
      <c r="AZ5" s="1">
        <v>96.296296296296291</v>
      </c>
      <c r="BA5" s="1"/>
      <c r="BB5" s="1"/>
      <c r="BC5" s="1"/>
      <c r="BD5" s="1">
        <v>16.666666666666657</v>
      </c>
      <c r="BE5" s="1">
        <v>1113.6816793829912</v>
      </c>
    </row>
    <row r="6" spans="1:57" x14ac:dyDescent="0.25">
      <c r="A6" s="46" t="s">
        <v>123</v>
      </c>
      <c r="B6" s="1"/>
      <c r="C6" s="1">
        <v>73.333333333333329</v>
      </c>
      <c r="D6" s="1"/>
      <c r="E6" s="1">
        <v>22.222222222222229</v>
      </c>
      <c r="F6" s="1"/>
      <c r="G6" s="1"/>
      <c r="H6" s="1"/>
      <c r="I6" s="1">
        <v>97.435897435897431</v>
      </c>
      <c r="J6" s="1"/>
      <c r="K6" s="1">
        <v>90.909090909090907</v>
      </c>
      <c r="L6" s="1">
        <v>42.857142857142861</v>
      </c>
      <c r="M6" s="1"/>
      <c r="N6" s="1"/>
      <c r="O6" s="1"/>
      <c r="P6" s="1">
        <v>48.387096774193552</v>
      </c>
      <c r="Q6" s="1"/>
      <c r="R6" s="1"/>
      <c r="S6" s="1"/>
      <c r="T6" s="1">
        <v>70</v>
      </c>
      <c r="U6" s="1"/>
      <c r="V6" s="1">
        <v>95.652173913043484</v>
      </c>
      <c r="W6" s="1"/>
      <c r="X6" s="1"/>
      <c r="Y6" s="1"/>
      <c r="Z6" s="1"/>
      <c r="AA6" s="1"/>
      <c r="AB6" s="1"/>
      <c r="AC6" s="1">
        <v>35.294117647058812</v>
      </c>
      <c r="AD6" s="1"/>
      <c r="AE6" s="1"/>
      <c r="AF6" s="1"/>
      <c r="AG6" s="1">
        <v>87.5</v>
      </c>
      <c r="AH6" s="1">
        <v>19.047999999999998</v>
      </c>
      <c r="AI6" s="1"/>
      <c r="AJ6" s="1"/>
      <c r="AK6" s="1"/>
      <c r="AL6" s="1"/>
      <c r="AM6" s="1">
        <v>101.4</v>
      </c>
      <c r="AN6" s="1"/>
      <c r="AO6" s="1"/>
      <c r="AP6" s="1"/>
      <c r="AQ6" s="1"/>
      <c r="AR6" s="1"/>
      <c r="AS6" s="1"/>
      <c r="AT6" s="1"/>
      <c r="AU6" s="1">
        <v>86.666666666666671</v>
      </c>
      <c r="AV6" s="1">
        <v>78.260869565217391</v>
      </c>
      <c r="AW6" s="1"/>
      <c r="AX6" s="1"/>
      <c r="AY6" s="1"/>
      <c r="AZ6" s="1">
        <v>74.074074074074076</v>
      </c>
      <c r="BA6" s="1"/>
      <c r="BB6" s="1">
        <v>61.53846153846154</v>
      </c>
      <c r="BC6" s="1"/>
      <c r="BD6" s="1"/>
      <c r="BE6" s="1">
        <v>1084.5791469364021</v>
      </c>
    </row>
    <row r="7" spans="1:57" x14ac:dyDescent="0.25">
      <c r="A7" s="46" t="s">
        <v>265</v>
      </c>
      <c r="B7" s="1"/>
      <c r="C7" s="1"/>
      <c r="D7" s="1"/>
      <c r="E7" s="1"/>
      <c r="F7" s="1"/>
      <c r="G7" s="1"/>
      <c r="H7" s="1"/>
      <c r="I7" s="1">
        <v>84.615384615384613</v>
      </c>
      <c r="J7" s="1"/>
      <c r="K7" s="1"/>
      <c r="L7" s="1"/>
      <c r="M7" s="1"/>
      <c r="N7" s="1"/>
      <c r="O7" s="1"/>
      <c r="P7" s="1"/>
      <c r="Q7" s="1"/>
      <c r="R7" s="1"/>
      <c r="S7" s="1"/>
      <c r="T7" s="1">
        <v>93.333333333333329</v>
      </c>
      <c r="U7" s="1"/>
      <c r="V7" s="1"/>
      <c r="W7" s="1">
        <v>64.705882352941174</v>
      </c>
      <c r="X7" s="1"/>
      <c r="Y7" s="1"/>
      <c r="Z7" s="1"/>
      <c r="AA7" s="1"/>
      <c r="AB7" s="1"/>
      <c r="AC7" s="1">
        <v>94.117647058823536</v>
      </c>
      <c r="AD7" s="1"/>
      <c r="AE7" s="1"/>
      <c r="AF7" s="1"/>
      <c r="AG7" s="1"/>
      <c r="AH7" s="1">
        <v>90.476190476190482</v>
      </c>
      <c r="AI7" s="1"/>
      <c r="AJ7" s="1"/>
      <c r="AK7" s="1"/>
      <c r="AL7" s="1"/>
      <c r="AM7" s="1"/>
      <c r="AN7" s="1"/>
      <c r="AO7" s="1"/>
      <c r="AP7" s="1">
        <v>101.1</v>
      </c>
      <c r="AQ7" s="1"/>
      <c r="AR7" s="1"/>
      <c r="AS7" s="1"/>
      <c r="AT7" s="1"/>
      <c r="AU7" s="1"/>
      <c r="AV7" s="1"/>
      <c r="AW7" s="1">
        <v>95</v>
      </c>
      <c r="AX7" s="1"/>
      <c r="AY7" s="1"/>
      <c r="AZ7" s="1">
        <v>88.888888888888886</v>
      </c>
      <c r="BA7" s="1"/>
      <c r="BB7" s="1">
        <v>53.846153846153847</v>
      </c>
      <c r="BC7" s="1"/>
      <c r="BD7" s="1"/>
      <c r="BE7" s="1">
        <v>766.08348057171588</v>
      </c>
    </row>
    <row r="8" spans="1:57" x14ac:dyDescent="0.25">
      <c r="A8" s="46" t="s">
        <v>356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>
        <v>100.6</v>
      </c>
      <c r="N8" s="1"/>
      <c r="O8" s="1"/>
      <c r="P8" s="1">
        <v>54.838709677419359</v>
      </c>
      <c r="Q8" s="1"/>
      <c r="R8" s="1"/>
      <c r="S8" s="1"/>
      <c r="T8" s="1">
        <v>93.333333333333329</v>
      </c>
      <c r="U8" s="1"/>
      <c r="V8" s="1">
        <v>86.956521739130437</v>
      </c>
      <c r="W8" s="1"/>
      <c r="X8" s="1"/>
      <c r="Y8" s="1"/>
      <c r="Z8" s="1"/>
      <c r="AA8" s="1">
        <v>18.181818181818173</v>
      </c>
      <c r="AB8" s="1"/>
      <c r="AC8" s="1">
        <v>58.823529411764703</v>
      </c>
      <c r="AD8" s="1">
        <v>103.1</v>
      </c>
      <c r="AE8" s="1"/>
      <c r="AF8" s="1"/>
      <c r="AG8" s="1">
        <v>102.4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>
        <v>83.333333333333329</v>
      </c>
      <c r="BE8" s="1">
        <v>701.5672456767993</v>
      </c>
    </row>
    <row r="9" spans="1:57" x14ac:dyDescent="0.25">
      <c r="A9" s="46" t="s">
        <v>177</v>
      </c>
      <c r="B9" s="1"/>
      <c r="C9" s="1"/>
      <c r="D9" s="1"/>
      <c r="E9" s="1"/>
      <c r="F9" s="1">
        <v>44.444444444444443</v>
      </c>
      <c r="G9" s="1"/>
      <c r="H9" s="1"/>
      <c r="I9" s="1">
        <v>61.538461538461533</v>
      </c>
      <c r="J9" s="1"/>
      <c r="K9" s="1">
        <v>68.181818181818187</v>
      </c>
      <c r="L9" s="1">
        <v>102.1</v>
      </c>
      <c r="M9" s="1"/>
      <c r="N9" s="1"/>
      <c r="O9" s="1"/>
      <c r="P9" s="1">
        <v>74.193548387096769</v>
      </c>
      <c r="Q9" s="1"/>
      <c r="R9" s="1"/>
      <c r="S9" s="1"/>
      <c r="T9" s="1">
        <v>93.333333333333329</v>
      </c>
      <c r="U9" s="1"/>
      <c r="V9" s="1">
        <v>86.956521739130437</v>
      </c>
      <c r="W9" s="1"/>
      <c r="X9" s="1"/>
      <c r="Y9" s="1"/>
      <c r="Z9" s="1"/>
      <c r="AA9" s="1"/>
      <c r="AB9" s="1"/>
      <c r="AC9" s="1"/>
      <c r="AD9" s="1"/>
      <c r="AE9" s="1"/>
      <c r="AF9" s="1">
        <v>66.666666666666657</v>
      </c>
      <c r="AG9" s="1"/>
      <c r="AH9" s="1"/>
      <c r="AI9" s="1"/>
      <c r="AJ9" s="1"/>
      <c r="AK9" s="1"/>
      <c r="AL9" s="1">
        <v>92.857142857142861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>
        <v>690.27193714809425</v>
      </c>
    </row>
    <row r="10" spans="1:57" x14ac:dyDescent="0.25">
      <c r="A10" s="46" t="s">
        <v>122</v>
      </c>
      <c r="B10" s="1"/>
      <c r="C10" s="1">
        <v>101.5</v>
      </c>
      <c r="D10" s="1">
        <v>83.333333333333329</v>
      </c>
      <c r="E10" s="1"/>
      <c r="F10" s="1"/>
      <c r="G10" s="1">
        <v>102.1</v>
      </c>
      <c r="H10" s="1">
        <v>90.909090909090907</v>
      </c>
      <c r="I10" s="1"/>
      <c r="J10" s="1">
        <v>101.4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>
        <v>100.3</v>
      </c>
      <c r="AT10" s="1">
        <v>100.4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>
        <v>679.94242424242407</v>
      </c>
    </row>
    <row r="11" spans="1:57" x14ac:dyDescent="0.25">
      <c r="A11" s="46" t="s">
        <v>167</v>
      </c>
      <c r="B11" s="1"/>
      <c r="C11" s="1"/>
      <c r="D11" s="1"/>
      <c r="E11" s="1">
        <v>94.444444444444443</v>
      </c>
      <c r="F11" s="1">
        <v>77.777777777777771</v>
      </c>
      <c r="G11" s="1"/>
      <c r="H11" s="1"/>
      <c r="I11" s="1"/>
      <c r="J11" s="1"/>
      <c r="K11" s="1">
        <v>68.181818181818187</v>
      </c>
      <c r="L11" s="1"/>
      <c r="M11" s="1"/>
      <c r="N11" s="1"/>
      <c r="O11" s="1"/>
      <c r="P11" s="1"/>
      <c r="Q11" s="1"/>
      <c r="R11" s="1"/>
      <c r="S11" s="1"/>
      <c r="T11" s="1">
        <v>76.666666666666657</v>
      </c>
      <c r="U11" s="1"/>
      <c r="V11" s="1"/>
      <c r="W11" s="1">
        <v>29.411764705882348</v>
      </c>
      <c r="X11" s="1"/>
      <c r="Y11" s="1"/>
      <c r="Z11" s="1">
        <v>86.666666666666671</v>
      </c>
      <c r="AA11" s="1"/>
      <c r="AB11" s="1"/>
      <c r="AC11" s="1"/>
      <c r="AD11" s="1">
        <v>54.838709677419359</v>
      </c>
      <c r="AE11" s="1"/>
      <c r="AF11" s="1"/>
      <c r="AG11" s="1">
        <v>79.166666666666657</v>
      </c>
      <c r="AH11" s="1">
        <v>4.7619999999999996</v>
      </c>
      <c r="AI11" s="1"/>
      <c r="AJ11" s="1"/>
      <c r="AK11" s="1"/>
      <c r="AL11" s="1"/>
      <c r="AM11" s="1">
        <v>7.1428571428571388</v>
      </c>
      <c r="AN11" s="1"/>
      <c r="AO11" s="1"/>
      <c r="AP11" s="1">
        <v>90.909090909090907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>
        <v>669.96846283928994</v>
      </c>
    </row>
    <row r="12" spans="1:57" x14ac:dyDescent="0.25">
      <c r="A12" s="46" t="s">
        <v>63</v>
      </c>
      <c r="B12" s="1">
        <v>87.5</v>
      </c>
      <c r="C12" s="1">
        <v>73.333333333333329</v>
      </c>
      <c r="D12" s="1"/>
      <c r="E12" s="1">
        <v>22.222222222222229</v>
      </c>
      <c r="F12" s="1"/>
      <c r="G12" s="1"/>
      <c r="H12" s="1"/>
      <c r="I12" s="1">
        <v>87.179487179487182</v>
      </c>
      <c r="J12" s="1">
        <v>85.714285714285708</v>
      </c>
      <c r="K12" s="1"/>
      <c r="L12" s="1"/>
      <c r="M12" s="1"/>
      <c r="N12" s="1">
        <v>64.285714285714278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v>80.645161290322591</v>
      </c>
      <c r="AE12" s="1"/>
      <c r="AF12" s="1"/>
      <c r="AG12" s="1"/>
      <c r="AH12" s="1">
        <v>42.857142857142861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>
        <v>101.3</v>
      </c>
      <c r="AZ12" s="1"/>
      <c r="BA12" s="1"/>
      <c r="BB12" s="1"/>
      <c r="BC12" s="1"/>
      <c r="BD12" s="1"/>
      <c r="BE12" s="1">
        <v>645.03734688250813</v>
      </c>
    </row>
    <row r="13" spans="1:57" x14ac:dyDescent="0.25">
      <c r="A13" s="46" t="s">
        <v>179</v>
      </c>
      <c r="B13" s="1"/>
      <c r="C13" s="1"/>
      <c r="D13" s="1"/>
      <c r="E13" s="1"/>
      <c r="F13" s="1">
        <v>29.629629629629633</v>
      </c>
      <c r="G13" s="1"/>
      <c r="H13" s="1"/>
      <c r="I13" s="1"/>
      <c r="J13" s="1"/>
      <c r="K13" s="1">
        <v>18.181818181818173</v>
      </c>
      <c r="L13" s="1">
        <v>61.904761904761905</v>
      </c>
      <c r="M13" s="1"/>
      <c r="N13" s="1"/>
      <c r="O13" s="1"/>
      <c r="P13" s="1"/>
      <c r="Q13" s="1"/>
      <c r="R13" s="1"/>
      <c r="S13" s="1"/>
      <c r="T13" s="1"/>
      <c r="U13" s="1"/>
      <c r="V13" s="1">
        <v>47.826086956521742</v>
      </c>
      <c r="W13" s="1"/>
      <c r="X13" s="1"/>
      <c r="Y13" s="1"/>
      <c r="Z13" s="1"/>
      <c r="AA13" s="1"/>
      <c r="AB13" s="1"/>
      <c r="AC13" s="1"/>
      <c r="AD13" s="1">
        <v>70.967741935483872</v>
      </c>
      <c r="AE13" s="1"/>
      <c r="AF13" s="1"/>
      <c r="AG13" s="1">
        <v>33.333333333333329</v>
      </c>
      <c r="AH13" s="1"/>
      <c r="AI13" s="1">
        <v>85</v>
      </c>
      <c r="AJ13" s="1"/>
      <c r="AK13" s="1"/>
      <c r="AL13" s="1"/>
      <c r="AM13" s="1">
        <v>64.285714285714278</v>
      </c>
      <c r="AN13" s="1">
        <v>15.384615384615387</v>
      </c>
      <c r="AO13" s="1"/>
      <c r="AP13" s="1"/>
      <c r="AQ13" s="1"/>
      <c r="AR13" s="1"/>
      <c r="AS13" s="1"/>
      <c r="AT13" s="1"/>
      <c r="AU13" s="1">
        <v>80</v>
      </c>
      <c r="AV13" s="1">
        <v>65.217391304347828</v>
      </c>
      <c r="AW13" s="1"/>
      <c r="AX13" s="1"/>
      <c r="AY13" s="1"/>
      <c r="AZ13" s="1"/>
      <c r="BA13" s="1"/>
      <c r="BB13" s="1">
        <v>30.769230769230774</v>
      </c>
      <c r="BC13" s="1"/>
      <c r="BD13" s="1"/>
      <c r="BE13" s="1">
        <v>602.50032368545703</v>
      </c>
    </row>
    <row r="14" spans="1:57" x14ac:dyDescent="0.25">
      <c r="A14" s="46" t="s">
        <v>263</v>
      </c>
      <c r="B14" s="1"/>
      <c r="C14" s="1"/>
      <c r="D14" s="1"/>
      <c r="E14" s="1"/>
      <c r="F14" s="1"/>
      <c r="G14" s="1"/>
      <c r="H14" s="1"/>
      <c r="I14" s="1">
        <v>103.8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73.913043478260875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45.833333333333329</v>
      </c>
      <c r="AH14" s="1">
        <v>76.19047619047619</v>
      </c>
      <c r="AI14" s="1"/>
      <c r="AJ14" s="1"/>
      <c r="AK14" s="1"/>
      <c r="AL14" s="1"/>
      <c r="AM14" s="1"/>
      <c r="AN14" s="1">
        <v>92.307692307692307</v>
      </c>
      <c r="AO14" s="1"/>
      <c r="AP14" s="1"/>
      <c r="AQ14" s="1"/>
      <c r="AR14" s="1"/>
      <c r="AS14" s="1"/>
      <c r="AT14" s="1"/>
      <c r="AU14" s="1">
        <v>80</v>
      </c>
      <c r="AV14" s="1">
        <v>95.652173913043484</v>
      </c>
      <c r="AW14" s="1"/>
      <c r="AX14" s="1"/>
      <c r="AY14" s="1"/>
      <c r="AZ14" s="1"/>
      <c r="BA14" s="1"/>
      <c r="BB14" s="1"/>
      <c r="BC14" s="1"/>
      <c r="BD14" s="1"/>
      <c r="BE14" s="1">
        <v>567.69671922280622</v>
      </c>
    </row>
    <row r="15" spans="1:57" x14ac:dyDescent="0.25">
      <c r="A15" s="46" t="s">
        <v>199</v>
      </c>
      <c r="B15" s="1"/>
      <c r="C15" s="1"/>
      <c r="D15" s="1"/>
      <c r="E15" s="1"/>
      <c r="F15" s="1">
        <v>102.7</v>
      </c>
      <c r="G15" s="1"/>
      <c r="H15" s="1"/>
      <c r="I15" s="1"/>
      <c r="J15" s="1"/>
      <c r="K15" s="1"/>
      <c r="L15" s="1"/>
      <c r="M15" s="1"/>
      <c r="N15" s="1"/>
      <c r="O15" s="1"/>
      <c r="P15" s="1">
        <v>90.322580645161295</v>
      </c>
      <c r="Q15" s="1"/>
      <c r="R15" s="1"/>
      <c r="S15" s="1"/>
      <c r="T15" s="1"/>
      <c r="U15" s="1"/>
      <c r="V15" s="1"/>
      <c r="W15" s="1"/>
      <c r="X15" s="1"/>
      <c r="Y15" s="1"/>
      <c r="Z15" s="1">
        <v>93.333333333333329</v>
      </c>
      <c r="AA15" s="1"/>
      <c r="AB15" s="1"/>
      <c r="AC15" s="1"/>
      <c r="AD15" s="1"/>
      <c r="AE15" s="1"/>
      <c r="AF15" s="1">
        <v>101.5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>
        <v>75</v>
      </c>
      <c r="AU15" s="1"/>
      <c r="AV15" s="1"/>
      <c r="AW15" s="1"/>
      <c r="AX15" s="1"/>
      <c r="AY15" s="1"/>
      <c r="AZ15" s="1"/>
      <c r="BA15" s="1"/>
      <c r="BB15" s="1"/>
      <c r="BC15" s="1">
        <v>85.714285714285708</v>
      </c>
      <c r="BD15" s="1"/>
      <c r="BE15" s="1">
        <v>548.57019969278031</v>
      </c>
    </row>
    <row r="16" spans="1:57" x14ac:dyDescent="0.25">
      <c r="A16" s="46" t="s">
        <v>102</v>
      </c>
      <c r="B16" s="1">
        <v>81.25</v>
      </c>
      <c r="C16" s="1"/>
      <c r="D16" s="1"/>
      <c r="E16" s="1"/>
      <c r="F16" s="1"/>
      <c r="G16" s="1">
        <v>95.238095238095241</v>
      </c>
      <c r="H16" s="1">
        <v>63.636363636363633</v>
      </c>
      <c r="I16" s="1"/>
      <c r="J16" s="1"/>
      <c r="K16" s="1"/>
      <c r="L16" s="1"/>
      <c r="M16" s="1"/>
      <c r="N16" s="1">
        <v>21.428571428571431</v>
      </c>
      <c r="O16" s="1"/>
      <c r="P16" s="1"/>
      <c r="Q16" s="1">
        <v>66.666666666666657</v>
      </c>
      <c r="R16" s="1"/>
      <c r="S16" s="1"/>
      <c r="T16" s="1"/>
      <c r="U16" s="1"/>
      <c r="V16" s="1"/>
      <c r="W16" s="1"/>
      <c r="X16" s="1"/>
      <c r="Y16" s="1"/>
      <c r="Z16" s="1"/>
      <c r="AA16" s="1">
        <v>90.909090909090907</v>
      </c>
      <c r="AB16" s="1"/>
      <c r="AC16" s="1"/>
      <c r="AD16" s="1"/>
      <c r="AE16" s="1"/>
      <c r="AF16" s="1"/>
      <c r="AG16" s="1"/>
      <c r="AH16" s="1"/>
      <c r="AI16" s="1"/>
      <c r="AJ16" s="1"/>
      <c r="AK16" s="1">
        <v>76.92307692307692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>
        <v>33.333333333333329</v>
      </c>
      <c r="BE16" s="1">
        <v>529.38519813519815</v>
      </c>
    </row>
    <row r="17" spans="1:57" x14ac:dyDescent="0.25">
      <c r="A17" s="46" t="s">
        <v>169</v>
      </c>
      <c r="B17" s="1"/>
      <c r="C17" s="1"/>
      <c r="D17" s="1"/>
      <c r="E17" s="1">
        <v>88.888888888888886</v>
      </c>
      <c r="F17" s="1">
        <v>92.592592592592595</v>
      </c>
      <c r="G17" s="1"/>
      <c r="H17" s="1"/>
      <c r="I17" s="1">
        <v>97.435897435897431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79.166666666666657</v>
      </c>
      <c r="AH17" s="1"/>
      <c r="AI17" s="1"/>
      <c r="AJ17" s="1"/>
      <c r="AK17" s="1"/>
      <c r="AL17" s="1"/>
      <c r="AM17" s="1">
        <v>92.857142857142861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>
        <v>77.777777777777771</v>
      </c>
      <c r="BA17" s="1"/>
      <c r="BB17" s="1"/>
      <c r="BC17" s="1"/>
      <c r="BD17" s="1"/>
      <c r="BE17" s="1">
        <v>528.71896621896622</v>
      </c>
    </row>
    <row r="18" spans="1:57" x14ac:dyDescent="0.25">
      <c r="A18" s="46" t="s">
        <v>171</v>
      </c>
      <c r="B18" s="1"/>
      <c r="C18" s="1"/>
      <c r="D18" s="1"/>
      <c r="E18" s="1">
        <v>80.555555555555557</v>
      </c>
      <c r="F18" s="1"/>
      <c r="G18" s="1"/>
      <c r="H18" s="1"/>
      <c r="I18" s="1"/>
      <c r="J18" s="1"/>
      <c r="K18" s="1">
        <v>90.909090909090907</v>
      </c>
      <c r="L18" s="1">
        <v>95.238095238095241</v>
      </c>
      <c r="M18" s="1"/>
      <c r="N18" s="1"/>
      <c r="O18" s="1"/>
      <c r="P18" s="1"/>
      <c r="Q18" s="1"/>
      <c r="R18" s="1"/>
      <c r="S18" s="1"/>
      <c r="T18" s="1"/>
      <c r="U18" s="1"/>
      <c r="V18" s="1">
        <v>56.521739130434781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90</v>
      </c>
      <c r="AX18" s="1"/>
      <c r="AY18" s="1"/>
      <c r="AZ18" s="1"/>
      <c r="BA18" s="1"/>
      <c r="BB18" s="1">
        <v>84.615384615384613</v>
      </c>
      <c r="BC18" s="1"/>
      <c r="BD18" s="1"/>
      <c r="BE18" s="1">
        <v>497.83986544856111</v>
      </c>
    </row>
    <row r="19" spans="1:57" x14ac:dyDescent="0.25">
      <c r="A19" s="46" t="s">
        <v>271</v>
      </c>
      <c r="B19" s="1"/>
      <c r="C19" s="1"/>
      <c r="D19" s="1"/>
      <c r="E19" s="1"/>
      <c r="F19" s="1"/>
      <c r="G19" s="1"/>
      <c r="H19" s="1"/>
      <c r="I19" s="1">
        <v>15.384615384615373</v>
      </c>
      <c r="J19" s="1"/>
      <c r="K19" s="1">
        <v>72.72727272727272</v>
      </c>
      <c r="L19" s="1">
        <v>66.666666666666657</v>
      </c>
      <c r="M19" s="1"/>
      <c r="N19" s="1"/>
      <c r="O19" s="1"/>
      <c r="P19" s="1"/>
      <c r="Q19" s="1"/>
      <c r="R19" s="1"/>
      <c r="S19" s="1"/>
      <c r="T19" s="1">
        <v>83.333333333333329</v>
      </c>
      <c r="U19" s="1"/>
      <c r="V19" s="1"/>
      <c r="W19" s="1">
        <v>52.941176470588232</v>
      </c>
      <c r="X19" s="1"/>
      <c r="Y19" s="1"/>
      <c r="Z19" s="1"/>
      <c r="AA19" s="1"/>
      <c r="AB19" s="1"/>
      <c r="AC19" s="1"/>
      <c r="AD19" s="1"/>
      <c r="AE19" s="1">
        <v>66.666666666666657</v>
      </c>
      <c r="AF19" s="1"/>
      <c r="AG19" s="1"/>
      <c r="AH19" s="1"/>
      <c r="AI19" s="1"/>
      <c r="AJ19" s="1"/>
      <c r="AK19" s="1"/>
      <c r="AL19" s="1">
        <v>78.571428571428569</v>
      </c>
      <c r="AM19" s="1"/>
      <c r="AN19" s="1"/>
      <c r="AO19" s="1"/>
      <c r="AP19" s="1"/>
      <c r="AQ19" s="1"/>
      <c r="AR19" s="1"/>
      <c r="AS19" s="1"/>
      <c r="AT19" s="1">
        <v>50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>
        <v>486.29115982057147</v>
      </c>
    </row>
    <row r="20" spans="1:57" x14ac:dyDescent="0.25">
      <c r="A20" s="46" t="s">
        <v>207</v>
      </c>
      <c r="B20" s="1"/>
      <c r="C20" s="1"/>
      <c r="D20" s="1"/>
      <c r="E20" s="1"/>
      <c r="F20" s="1">
        <v>40.74074074074074</v>
      </c>
      <c r="G20" s="1">
        <v>38.095238095238095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35.714285714285708</v>
      </c>
      <c r="S20" s="1"/>
      <c r="T20" s="1"/>
      <c r="U20" s="1"/>
      <c r="V20" s="1"/>
      <c r="W20" s="1"/>
      <c r="X20" s="1"/>
      <c r="Y20" s="1"/>
      <c r="Z20" s="1">
        <v>101.5</v>
      </c>
      <c r="AA20" s="1"/>
      <c r="AB20" s="1"/>
      <c r="AC20" s="1"/>
      <c r="AD20" s="1"/>
      <c r="AE20" s="1"/>
      <c r="AF20" s="1">
        <v>46.666666666666664</v>
      </c>
      <c r="AG20" s="1"/>
      <c r="AH20" s="1"/>
      <c r="AI20" s="1"/>
      <c r="AJ20" s="1"/>
      <c r="AK20" s="1"/>
      <c r="AL20" s="1"/>
      <c r="AM20" s="1"/>
      <c r="AN20" s="1"/>
      <c r="AO20" s="1"/>
      <c r="AP20" s="1">
        <v>81.818181818181813</v>
      </c>
      <c r="AQ20" s="1"/>
      <c r="AR20" s="1"/>
      <c r="AS20" s="1"/>
      <c r="AT20" s="1"/>
      <c r="AU20" s="1"/>
      <c r="AV20" s="1"/>
      <c r="AW20" s="1"/>
      <c r="AX20" s="1"/>
      <c r="AY20" s="1"/>
      <c r="AZ20" s="1">
        <v>66.666666666666657</v>
      </c>
      <c r="BA20" s="1"/>
      <c r="BB20" s="1"/>
      <c r="BC20" s="1">
        <v>57.142857142857139</v>
      </c>
      <c r="BD20" s="1"/>
      <c r="BE20" s="1">
        <v>468.34463684463685</v>
      </c>
    </row>
    <row r="21" spans="1:57" x14ac:dyDescent="0.25">
      <c r="A21" s="46" t="s">
        <v>387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36.666666666666664</v>
      </c>
      <c r="U21" s="1"/>
      <c r="V21" s="1"/>
      <c r="W21" s="1"/>
      <c r="X21" s="1"/>
      <c r="Y21" s="1"/>
      <c r="Z21" s="1"/>
      <c r="AA21" s="1"/>
      <c r="AB21" s="1"/>
      <c r="AC21" s="1"/>
      <c r="AD21" s="1">
        <v>96.774193548387103</v>
      </c>
      <c r="AE21" s="1"/>
      <c r="AF21" s="1">
        <v>53.333333333333329</v>
      </c>
      <c r="AG21" s="1"/>
      <c r="AH21" s="1"/>
      <c r="AI21" s="1"/>
      <c r="AJ21" s="1">
        <v>80</v>
      </c>
      <c r="AK21" s="1"/>
      <c r="AL21" s="1">
        <v>42.857142857142854</v>
      </c>
      <c r="AM21" s="1"/>
      <c r="AN21" s="1">
        <v>53.846153846153847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>
        <v>92.857142857142861</v>
      </c>
      <c r="BD21" s="1"/>
      <c r="BE21" s="1">
        <v>456.33463310882667</v>
      </c>
    </row>
    <row r="22" spans="1:57" x14ac:dyDescent="0.25">
      <c r="A22" s="46" t="s">
        <v>205</v>
      </c>
      <c r="B22" s="1"/>
      <c r="C22" s="1"/>
      <c r="D22" s="1"/>
      <c r="E22" s="1"/>
      <c r="F22" s="1">
        <v>62.962962962962962</v>
      </c>
      <c r="G22" s="1"/>
      <c r="H22" s="1"/>
      <c r="I22" s="1"/>
      <c r="J22" s="1"/>
      <c r="K22" s="1"/>
      <c r="L22" s="1">
        <v>61.904761904761905</v>
      </c>
      <c r="M22" s="1"/>
      <c r="N22" s="1"/>
      <c r="O22" s="1"/>
      <c r="P22" s="1">
        <v>61.290322580645167</v>
      </c>
      <c r="Q22" s="1"/>
      <c r="R22" s="1"/>
      <c r="S22" s="1"/>
      <c r="T22" s="1">
        <v>76.666666666666657</v>
      </c>
      <c r="U22" s="1"/>
      <c r="V22" s="1">
        <v>13.043478260869563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>
        <v>55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>
        <v>47.826086956521742</v>
      </c>
      <c r="AW22" s="1"/>
      <c r="AX22" s="1"/>
      <c r="AY22" s="1"/>
      <c r="AZ22" s="1">
        <v>74.074074074074076</v>
      </c>
      <c r="BA22" s="1"/>
      <c r="BB22" s="1"/>
      <c r="BC22" s="1"/>
      <c r="BD22" s="1"/>
      <c r="BE22" s="1">
        <v>452.76835340650211</v>
      </c>
    </row>
    <row r="23" spans="1:57" x14ac:dyDescent="0.25">
      <c r="A23" s="46" t="s">
        <v>124</v>
      </c>
      <c r="B23" s="1"/>
      <c r="C23" s="1">
        <v>60</v>
      </c>
      <c r="D23" s="1"/>
      <c r="E23" s="1"/>
      <c r="F23" s="1"/>
      <c r="G23" s="1"/>
      <c r="H23" s="1"/>
      <c r="I23" s="1">
        <v>74.358974358974365</v>
      </c>
      <c r="J23" s="1">
        <v>78.571428571428569</v>
      </c>
      <c r="K23" s="1"/>
      <c r="L23" s="1"/>
      <c r="M23" s="1"/>
      <c r="N23" s="1"/>
      <c r="O23" s="1"/>
      <c r="P23" s="1"/>
      <c r="Q23" s="1"/>
      <c r="R23" s="1"/>
      <c r="S23" s="1"/>
      <c r="T23" s="1">
        <v>53.333333333333329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v>90.476190476190482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>
        <v>82.608695652173907</v>
      </c>
      <c r="AW23" s="1"/>
      <c r="AX23" s="1"/>
      <c r="AY23" s="1"/>
      <c r="AZ23" s="1"/>
      <c r="BA23" s="1"/>
      <c r="BB23" s="1"/>
      <c r="BC23" s="1"/>
      <c r="BD23" s="1"/>
      <c r="BE23" s="1">
        <v>439.34862239210065</v>
      </c>
    </row>
    <row r="24" spans="1:57" x14ac:dyDescent="0.25">
      <c r="A24" s="46" t="s">
        <v>200</v>
      </c>
      <c r="B24" s="1"/>
      <c r="C24" s="1"/>
      <c r="D24" s="1"/>
      <c r="E24" s="1"/>
      <c r="F24" s="1">
        <v>96.296296296296291</v>
      </c>
      <c r="G24" s="1"/>
      <c r="H24" s="1"/>
      <c r="I24" s="1"/>
      <c r="J24" s="1"/>
      <c r="K24" s="1">
        <v>90.909090909090907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75</v>
      </c>
      <c r="Y24" s="1"/>
      <c r="Z24" s="1"/>
      <c r="AA24" s="1"/>
      <c r="AB24" s="1"/>
      <c r="AC24" s="1"/>
      <c r="AD24" s="1"/>
      <c r="AE24" s="1"/>
      <c r="AF24" s="1"/>
      <c r="AG24" s="1">
        <v>91.666666666666671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>
        <v>62.962962962962962</v>
      </c>
      <c r="BA24" s="1"/>
      <c r="BB24" s="1"/>
      <c r="BC24" s="1"/>
      <c r="BD24" s="1"/>
      <c r="BE24" s="1">
        <v>416.83501683501686</v>
      </c>
    </row>
    <row r="25" spans="1:57" x14ac:dyDescent="0.25">
      <c r="A25" s="46" t="s">
        <v>137</v>
      </c>
      <c r="B25" s="1"/>
      <c r="C25" s="1"/>
      <c r="D25" s="1">
        <v>101.2</v>
      </c>
      <c r="E25" s="1"/>
      <c r="F25" s="1"/>
      <c r="G25" s="1"/>
      <c r="H25" s="1"/>
      <c r="I25" s="1"/>
      <c r="J25" s="1"/>
      <c r="K25" s="1"/>
      <c r="L25" s="1"/>
      <c r="M25" s="1"/>
      <c r="N25" s="1">
        <v>101.4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v>101.1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>
        <v>101.3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>
        <v>405.00000000000006</v>
      </c>
    </row>
    <row r="26" spans="1:57" x14ac:dyDescent="0.25">
      <c r="A26" s="46" t="s">
        <v>104</v>
      </c>
      <c r="B26" s="1">
        <v>31.25</v>
      </c>
      <c r="C26" s="1">
        <v>33.333333333333329</v>
      </c>
      <c r="D26" s="1">
        <v>8.3333333333333286</v>
      </c>
      <c r="E26" s="1"/>
      <c r="F26" s="1"/>
      <c r="G26" s="1">
        <v>28.571428571428569</v>
      </c>
      <c r="H26" s="1">
        <v>36.36363636363636</v>
      </c>
      <c r="I26" s="1"/>
      <c r="J26" s="1"/>
      <c r="K26" s="1"/>
      <c r="L26" s="1"/>
      <c r="M26" s="1"/>
      <c r="N26" s="1">
        <v>50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72.72727272727272</v>
      </c>
      <c r="AB26" s="1"/>
      <c r="AC26" s="1"/>
      <c r="AD26" s="1">
        <v>58.064516129032263</v>
      </c>
      <c r="AE26" s="1"/>
      <c r="AF26" s="1"/>
      <c r="AG26" s="1"/>
      <c r="AH26" s="1"/>
      <c r="AI26" s="1"/>
      <c r="AJ26" s="1"/>
      <c r="AK26" s="1">
        <v>84.615384615384613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>
        <v>403.25890507342115</v>
      </c>
    </row>
    <row r="27" spans="1:57" x14ac:dyDescent="0.25">
      <c r="A27" s="46" t="s">
        <v>209</v>
      </c>
      <c r="B27" s="1"/>
      <c r="C27" s="1"/>
      <c r="D27" s="1"/>
      <c r="E27" s="1"/>
      <c r="F27" s="1">
        <v>33.333333333333329</v>
      </c>
      <c r="G27" s="1"/>
      <c r="H27" s="1"/>
      <c r="I27" s="1"/>
      <c r="J27" s="1"/>
      <c r="K27" s="1">
        <v>95.454545454545453</v>
      </c>
      <c r="L27" s="1">
        <v>90.476190476190482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>
        <v>86.666666666666671</v>
      </c>
      <c r="AG27" s="1"/>
      <c r="AH27" s="1"/>
      <c r="AI27" s="1"/>
      <c r="AJ27" s="1"/>
      <c r="AK27" s="1"/>
      <c r="AL27" s="1"/>
      <c r="AM27" s="1">
        <v>85.714285714285708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>
        <v>391.64502164502164</v>
      </c>
    </row>
    <row r="28" spans="1:57" x14ac:dyDescent="0.25">
      <c r="A28" s="46" t="s">
        <v>248</v>
      </c>
      <c r="B28" s="1"/>
      <c r="C28" s="1"/>
      <c r="D28" s="1"/>
      <c r="E28" s="1"/>
      <c r="F28" s="1"/>
      <c r="G28" s="1">
        <v>71.428571428571431</v>
      </c>
      <c r="H28" s="1"/>
      <c r="I28" s="1">
        <v>79.487179487179489</v>
      </c>
      <c r="J28" s="1">
        <v>64.285714285714278</v>
      </c>
      <c r="K28" s="1"/>
      <c r="L28" s="1"/>
      <c r="M28" s="1">
        <v>33.333333333333329</v>
      </c>
      <c r="N28" s="1"/>
      <c r="O28" s="1"/>
      <c r="P28" s="1"/>
      <c r="Q28" s="1"/>
      <c r="R28" s="1"/>
      <c r="S28" s="1">
        <v>77.777777777777771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>
        <v>57.142857142857146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>
        <v>383.45543345543348</v>
      </c>
    </row>
    <row r="29" spans="1:57" x14ac:dyDescent="0.25">
      <c r="A29" s="46" t="s">
        <v>266</v>
      </c>
      <c r="B29" s="1"/>
      <c r="C29" s="1"/>
      <c r="D29" s="1"/>
      <c r="E29" s="1"/>
      <c r="F29" s="1"/>
      <c r="G29" s="1"/>
      <c r="H29" s="1"/>
      <c r="I29" s="1">
        <v>79.487179487179489</v>
      </c>
      <c r="J29" s="1"/>
      <c r="K29" s="1"/>
      <c r="L29" s="1">
        <v>80.952380952380949</v>
      </c>
      <c r="M29" s="1"/>
      <c r="N29" s="1"/>
      <c r="O29" s="1"/>
      <c r="P29" s="1">
        <v>80.645161290322591</v>
      </c>
      <c r="Q29" s="1"/>
      <c r="R29" s="1"/>
      <c r="S29" s="1"/>
      <c r="T29" s="1"/>
      <c r="U29" s="1"/>
      <c r="V29" s="1">
        <v>69.565217391304344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>
        <v>65.217391304347828</v>
      </c>
      <c r="AW29" s="1"/>
      <c r="AX29" s="1"/>
      <c r="AY29" s="1"/>
      <c r="AZ29" s="1"/>
      <c r="BA29" s="1"/>
      <c r="BB29" s="1"/>
      <c r="BC29" s="1"/>
      <c r="BD29" s="1"/>
      <c r="BE29" s="1">
        <v>375.86733042553516</v>
      </c>
    </row>
    <row r="30" spans="1:57" x14ac:dyDescent="0.25">
      <c r="A30" s="46" t="s">
        <v>204</v>
      </c>
      <c r="B30" s="1"/>
      <c r="C30" s="1"/>
      <c r="D30" s="1"/>
      <c r="E30" s="1"/>
      <c r="F30" s="1">
        <v>62.962962962962962</v>
      </c>
      <c r="G30" s="1"/>
      <c r="H30" s="1"/>
      <c r="I30" s="1"/>
      <c r="J30" s="1"/>
      <c r="K30" s="1">
        <v>90.909090909090907</v>
      </c>
      <c r="L30" s="1">
        <v>42.857142857142861</v>
      </c>
      <c r="M30" s="1"/>
      <c r="N30" s="1"/>
      <c r="O30" s="1"/>
      <c r="P30" s="1">
        <v>48.387096774193552</v>
      </c>
      <c r="Q30" s="1"/>
      <c r="R30" s="1"/>
      <c r="S30" s="1"/>
      <c r="T30" s="1"/>
      <c r="U30" s="1"/>
      <c r="V30" s="1"/>
      <c r="W30" s="1"/>
      <c r="X30" s="1"/>
      <c r="Y30" s="1"/>
      <c r="Z30" s="1">
        <v>73.333333333333329</v>
      </c>
      <c r="AA30" s="1"/>
      <c r="AB30" s="1"/>
      <c r="AC30" s="1"/>
      <c r="AD30" s="1"/>
      <c r="AE30" s="1"/>
      <c r="AF30" s="1"/>
      <c r="AG30" s="1">
        <v>50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>
        <v>368.44962683672361</v>
      </c>
    </row>
    <row r="31" spans="1:57" x14ac:dyDescent="0.25">
      <c r="A31" s="46" t="s">
        <v>202</v>
      </c>
      <c r="B31" s="1"/>
      <c r="C31" s="1"/>
      <c r="D31" s="1"/>
      <c r="E31" s="1"/>
      <c r="F31" s="1">
        <v>88.888888888888886</v>
      </c>
      <c r="G31" s="1"/>
      <c r="H31" s="1"/>
      <c r="I31" s="1"/>
      <c r="J31" s="1"/>
      <c r="K31" s="1"/>
      <c r="L31" s="1">
        <v>90.476190476190482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>
        <v>93.333333333333329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>
        <v>88.888888888888886</v>
      </c>
      <c r="BA31" s="1"/>
      <c r="BB31" s="1"/>
      <c r="BC31" s="1"/>
      <c r="BD31" s="1"/>
      <c r="BE31" s="1">
        <v>361.58730158730157</v>
      </c>
    </row>
    <row r="32" spans="1:57" x14ac:dyDescent="0.25">
      <c r="A32" s="46" t="s">
        <v>206</v>
      </c>
      <c r="B32" s="1"/>
      <c r="C32" s="1"/>
      <c r="D32" s="1"/>
      <c r="E32" s="1"/>
      <c r="F32" s="1">
        <v>51.851851851851855</v>
      </c>
      <c r="G32" s="1"/>
      <c r="H32" s="1"/>
      <c r="I32" s="1">
        <v>46.153846153846146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v>83.333333333333329</v>
      </c>
      <c r="U32" s="1"/>
      <c r="V32" s="1"/>
      <c r="W32" s="1">
        <v>41.17647058823529</v>
      </c>
      <c r="X32" s="1"/>
      <c r="Y32" s="1"/>
      <c r="Z32" s="1"/>
      <c r="AA32" s="1"/>
      <c r="AB32" s="1"/>
      <c r="AC32" s="1">
        <v>82.35294117647058</v>
      </c>
      <c r="AD32" s="1"/>
      <c r="AE32" s="1"/>
      <c r="AF32" s="1"/>
      <c r="AG32" s="1"/>
      <c r="AH32" s="1"/>
      <c r="AI32" s="1">
        <v>45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>
        <v>10</v>
      </c>
      <c r="AX32" s="1"/>
      <c r="AY32" s="1"/>
      <c r="AZ32" s="1"/>
      <c r="BA32" s="1"/>
      <c r="BB32" s="1"/>
      <c r="BC32" s="1"/>
      <c r="BD32" s="1"/>
      <c r="BE32" s="1">
        <v>359.86844310373726</v>
      </c>
    </row>
    <row r="33" spans="1:57" x14ac:dyDescent="0.25">
      <c r="A33" s="46" t="s">
        <v>173</v>
      </c>
      <c r="B33" s="1"/>
      <c r="C33" s="1"/>
      <c r="D33" s="1"/>
      <c r="E33" s="1">
        <v>41.666666666666671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>
        <v>103</v>
      </c>
      <c r="U33" s="1"/>
      <c r="V33" s="1"/>
      <c r="W33" s="1"/>
      <c r="X33" s="1"/>
      <c r="Y33" s="1"/>
      <c r="Z33" s="1"/>
      <c r="AA33" s="1"/>
      <c r="AB33" s="1"/>
      <c r="AC33" s="1">
        <v>23.529411764705884</v>
      </c>
      <c r="AD33" s="1"/>
      <c r="AE33" s="1"/>
      <c r="AF33" s="1"/>
      <c r="AG33" s="1">
        <v>58.333333333333329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>
        <v>55</v>
      </c>
      <c r="AX33" s="1"/>
      <c r="AY33" s="1"/>
      <c r="AZ33" s="1"/>
      <c r="BA33" s="1"/>
      <c r="BB33" s="1"/>
      <c r="BC33" s="1">
        <v>71.428571428571431</v>
      </c>
      <c r="BD33" s="1"/>
      <c r="BE33" s="1">
        <v>352.95798319327736</v>
      </c>
    </row>
    <row r="34" spans="1:57" x14ac:dyDescent="0.25">
      <c r="A34" s="46" t="s">
        <v>103</v>
      </c>
      <c r="B34" s="1">
        <v>81.25</v>
      </c>
      <c r="C34" s="1"/>
      <c r="D34" s="1"/>
      <c r="E34" s="1">
        <v>75</v>
      </c>
      <c r="F34" s="1"/>
      <c r="G34" s="1"/>
      <c r="H34" s="1"/>
      <c r="I34" s="1">
        <v>51.282051282051277</v>
      </c>
      <c r="J34" s="1">
        <v>7.1429999999999998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>
        <v>38.70967741935484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>
        <v>84.615384615384613</v>
      </c>
      <c r="AZ34" s="1"/>
      <c r="BA34" s="1"/>
      <c r="BB34" s="1"/>
      <c r="BC34" s="1"/>
      <c r="BD34" s="1"/>
      <c r="BE34" s="1">
        <v>338.0001133167907</v>
      </c>
    </row>
    <row r="35" spans="1:57" x14ac:dyDescent="0.25">
      <c r="A35" s="46" t="s">
        <v>89</v>
      </c>
      <c r="B35" s="1">
        <v>37.5</v>
      </c>
      <c r="C35" s="1"/>
      <c r="D35" s="1"/>
      <c r="E35" s="1"/>
      <c r="F35" s="1"/>
      <c r="G35" s="1">
        <v>57.142857142857146</v>
      </c>
      <c r="H35" s="1">
        <v>18.181818181818173</v>
      </c>
      <c r="I35" s="1"/>
      <c r="J35" s="1"/>
      <c r="K35" s="1"/>
      <c r="L35" s="1"/>
      <c r="M35" s="1"/>
      <c r="N35" s="1"/>
      <c r="O35" s="1"/>
      <c r="P35" s="1"/>
      <c r="Q35" s="1">
        <v>33.333333333333329</v>
      </c>
      <c r="R35" s="1"/>
      <c r="S35" s="1"/>
      <c r="T35" s="1"/>
      <c r="U35" s="1"/>
      <c r="V35" s="1"/>
      <c r="W35" s="1"/>
      <c r="X35" s="1"/>
      <c r="Y35" s="1"/>
      <c r="Z35" s="1"/>
      <c r="AA35" s="1">
        <v>45.454545454545453</v>
      </c>
      <c r="AB35" s="1"/>
      <c r="AC35" s="1"/>
      <c r="AD35" s="1">
        <v>38.70967741935484</v>
      </c>
      <c r="AE35" s="1"/>
      <c r="AF35" s="1"/>
      <c r="AG35" s="1"/>
      <c r="AH35" s="1"/>
      <c r="AI35" s="1"/>
      <c r="AJ35" s="1"/>
      <c r="AK35" s="1">
        <v>23.07692307692308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>
        <v>83.333333333333329</v>
      </c>
      <c r="BE35" s="1">
        <v>336.73248794216533</v>
      </c>
    </row>
    <row r="36" spans="1:57" x14ac:dyDescent="0.25">
      <c r="A36" s="46" t="s">
        <v>90</v>
      </c>
      <c r="B36" s="1">
        <v>25</v>
      </c>
      <c r="C36" s="1">
        <v>40</v>
      </c>
      <c r="D36" s="1"/>
      <c r="E36" s="1"/>
      <c r="F36" s="1"/>
      <c r="G36" s="1"/>
      <c r="H36" s="1"/>
      <c r="I36" s="1">
        <v>61.538461538461533</v>
      </c>
      <c r="J36" s="1">
        <v>28.571428571428569</v>
      </c>
      <c r="K36" s="1"/>
      <c r="L36" s="1"/>
      <c r="M36" s="1"/>
      <c r="N36" s="1"/>
      <c r="O36" s="1"/>
      <c r="P36" s="1"/>
      <c r="Q36" s="1"/>
      <c r="R36" s="1"/>
      <c r="S36" s="1">
        <v>88.888888888888886</v>
      </c>
      <c r="T36" s="1"/>
      <c r="U36" s="1"/>
      <c r="V36" s="1"/>
      <c r="W36" s="1"/>
      <c r="X36" s="1"/>
      <c r="Y36" s="1">
        <v>9.0909090909090793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>
        <v>52.173913043478265</v>
      </c>
      <c r="AW36" s="1"/>
      <c r="AX36" s="1"/>
      <c r="AY36" s="1"/>
      <c r="AZ36" s="1"/>
      <c r="BA36" s="1"/>
      <c r="BB36" s="1"/>
      <c r="BC36" s="1"/>
      <c r="BD36" s="1"/>
      <c r="BE36" s="1">
        <v>305.26360113316633</v>
      </c>
    </row>
    <row r="37" spans="1:57" x14ac:dyDescent="0.25">
      <c r="A37" s="46" t="s">
        <v>385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74.193548387096769</v>
      </c>
      <c r="Q37" s="1"/>
      <c r="R37" s="1"/>
      <c r="S37" s="1"/>
      <c r="T37" s="1">
        <v>63.333333333333329</v>
      </c>
      <c r="U37" s="1"/>
      <c r="V37" s="1"/>
      <c r="W37" s="1"/>
      <c r="X37" s="1"/>
      <c r="Y37" s="1"/>
      <c r="Z37" s="1"/>
      <c r="AA37" s="1"/>
      <c r="AB37" s="1"/>
      <c r="AC37" s="1">
        <v>17.647058823529406</v>
      </c>
      <c r="AD37" s="1"/>
      <c r="AE37" s="1"/>
      <c r="AF37" s="1"/>
      <c r="AG37" s="1">
        <v>95.833333333333329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>
        <v>15</v>
      </c>
      <c r="AX37" s="1"/>
      <c r="AY37" s="1"/>
      <c r="AZ37" s="1"/>
      <c r="BA37" s="1"/>
      <c r="BB37" s="1"/>
      <c r="BC37" s="1"/>
      <c r="BD37" s="1"/>
      <c r="BE37" s="1">
        <v>266.00727387729279</v>
      </c>
    </row>
    <row r="38" spans="1:57" x14ac:dyDescent="0.25">
      <c r="A38" s="46" t="s">
        <v>131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>
        <v>90</v>
      </c>
      <c r="AK38" s="1">
        <v>61.53846153846154</v>
      </c>
      <c r="AL38" s="1"/>
      <c r="AM38" s="1"/>
      <c r="AN38" s="1"/>
      <c r="AO38" s="1"/>
      <c r="AP38" s="1"/>
      <c r="AQ38" s="1"/>
      <c r="AR38" s="1"/>
      <c r="AS38" s="1">
        <v>66.666666666666657</v>
      </c>
      <c r="AT38" s="1"/>
      <c r="AU38" s="1">
        <v>46.666666666666664</v>
      </c>
      <c r="AV38" s="1"/>
      <c r="AW38" s="1"/>
      <c r="AX38" s="1"/>
      <c r="AY38" s="1"/>
      <c r="AZ38" s="1"/>
      <c r="BA38" s="1"/>
      <c r="BB38" s="1"/>
      <c r="BC38" s="1"/>
      <c r="BD38" s="1"/>
      <c r="BE38" s="1">
        <v>264.87179487179486</v>
      </c>
    </row>
    <row r="39" spans="1:57" x14ac:dyDescent="0.25">
      <c r="A39" s="46" t="s">
        <v>220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>
        <v>61.904761904761905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>
        <v>6.6666666666666572</v>
      </c>
      <c r="AA39" s="1"/>
      <c r="AB39" s="1"/>
      <c r="AC39" s="1"/>
      <c r="AD39" s="1"/>
      <c r="AE39" s="1"/>
      <c r="AF39" s="1"/>
      <c r="AG39" s="1"/>
      <c r="AH39" s="1">
        <v>66.666666666666657</v>
      </c>
      <c r="AI39" s="1"/>
      <c r="AJ39" s="1"/>
      <c r="AK39" s="1"/>
      <c r="AL39" s="1"/>
      <c r="AM39" s="1"/>
      <c r="AN39" s="1">
        <v>50</v>
      </c>
      <c r="AO39" s="1"/>
      <c r="AP39" s="1">
        <v>18.181818181818173</v>
      </c>
      <c r="AQ39" s="1"/>
      <c r="AR39" s="1"/>
      <c r="AS39" s="1"/>
      <c r="AT39" s="1"/>
      <c r="AU39" s="1"/>
      <c r="AV39" s="1"/>
      <c r="AW39" s="1">
        <v>45</v>
      </c>
      <c r="AX39" s="1"/>
      <c r="AY39" s="1"/>
      <c r="AZ39" s="1"/>
      <c r="BA39" s="1"/>
      <c r="BB39" s="1"/>
      <c r="BC39" s="1">
        <v>14.285714285714278</v>
      </c>
      <c r="BD39" s="1"/>
      <c r="BE39" s="1">
        <v>262.70562770562765</v>
      </c>
    </row>
    <row r="40" spans="1:57" x14ac:dyDescent="0.25">
      <c r="A40" s="46" t="s">
        <v>172</v>
      </c>
      <c r="B40" s="1"/>
      <c r="C40" s="1"/>
      <c r="D40" s="1"/>
      <c r="E40" s="1">
        <v>52.777777777777779</v>
      </c>
      <c r="F40" s="1"/>
      <c r="G40" s="1"/>
      <c r="H40" s="1"/>
      <c r="I40" s="1">
        <v>20.512820512820511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v>37.499999999999993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>
        <v>60</v>
      </c>
      <c r="AV40" s="1">
        <v>91.304347826086953</v>
      </c>
      <c r="AW40" s="1"/>
      <c r="AX40" s="1"/>
      <c r="AY40" s="1"/>
      <c r="AZ40" s="1"/>
      <c r="BA40" s="1"/>
      <c r="BB40" s="1"/>
      <c r="BC40" s="1"/>
      <c r="BD40" s="1"/>
      <c r="BE40" s="1">
        <v>262.09494611668526</v>
      </c>
    </row>
    <row r="41" spans="1:57" x14ac:dyDescent="0.25">
      <c r="A41" s="46" t="s">
        <v>357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v>83.333333333333329</v>
      </c>
      <c r="N41" s="1"/>
      <c r="O41" s="1"/>
      <c r="P41" s="1"/>
      <c r="Q41" s="1"/>
      <c r="R41" s="1"/>
      <c r="S41" s="1"/>
      <c r="T41" s="1">
        <v>16.666666666666657</v>
      </c>
      <c r="U41" s="1"/>
      <c r="V41" s="1">
        <v>21.739130434782609</v>
      </c>
      <c r="W41" s="1"/>
      <c r="X41" s="1"/>
      <c r="Y41" s="1"/>
      <c r="Z41" s="1"/>
      <c r="AA41" s="1">
        <v>45.454545454545453</v>
      </c>
      <c r="AB41" s="1"/>
      <c r="AC41" s="1"/>
      <c r="AD41" s="1">
        <v>45.161290322580648</v>
      </c>
      <c r="AE41" s="1"/>
      <c r="AF41" s="1"/>
      <c r="AG41" s="1"/>
      <c r="AH41" s="1"/>
      <c r="AI41" s="1"/>
      <c r="AJ41" s="1">
        <v>20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5</v>
      </c>
      <c r="AX41" s="1"/>
      <c r="AY41" s="1"/>
      <c r="AZ41" s="1"/>
      <c r="BA41" s="1"/>
      <c r="BB41" s="1"/>
      <c r="BC41" s="1"/>
      <c r="BD41" s="1"/>
      <c r="BE41" s="1">
        <v>237.3549662119087</v>
      </c>
    </row>
    <row r="42" spans="1:57" x14ac:dyDescent="0.25">
      <c r="A42" s="46" t="s">
        <v>386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>
        <v>56.666666666666664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>
        <v>61.904761904761905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>
        <v>59.25925925925926</v>
      </c>
      <c r="BA42" s="1"/>
      <c r="BB42" s="1"/>
      <c r="BC42" s="1">
        <v>50</v>
      </c>
      <c r="BD42" s="1"/>
      <c r="BE42" s="1">
        <v>227.83068783068782</v>
      </c>
    </row>
    <row r="43" spans="1:57" x14ac:dyDescent="0.25">
      <c r="A43" s="46" t="s">
        <v>210</v>
      </c>
      <c r="B43" s="1"/>
      <c r="C43" s="1"/>
      <c r="D43" s="1"/>
      <c r="E43" s="1"/>
      <c r="F43" s="1">
        <v>22.222222222222229</v>
      </c>
      <c r="G43" s="1"/>
      <c r="H43" s="1"/>
      <c r="I43" s="1"/>
      <c r="J43" s="1"/>
      <c r="K43" s="1">
        <v>54.54545454545454</v>
      </c>
      <c r="L43" s="1">
        <v>33.333333333333329</v>
      </c>
      <c r="M43" s="1"/>
      <c r="N43" s="1"/>
      <c r="O43" s="1"/>
      <c r="P43" s="1">
        <v>3.225806451612911</v>
      </c>
      <c r="Q43" s="1"/>
      <c r="R43" s="1"/>
      <c r="S43" s="1"/>
      <c r="T43" s="1">
        <v>3.3333333333333286</v>
      </c>
      <c r="U43" s="1"/>
      <c r="V43" s="1">
        <v>30.434782608695656</v>
      </c>
      <c r="W43" s="1"/>
      <c r="X43" s="1"/>
      <c r="Y43" s="1"/>
      <c r="Z43" s="1"/>
      <c r="AA43" s="1"/>
      <c r="AB43" s="1"/>
      <c r="AC43" s="1"/>
      <c r="AD43" s="1">
        <v>6.4516129032258078</v>
      </c>
      <c r="AE43" s="1"/>
      <c r="AF43" s="1">
        <v>20</v>
      </c>
      <c r="AG43" s="1"/>
      <c r="AH43" s="1"/>
      <c r="AI43" s="1">
        <v>20</v>
      </c>
      <c r="AJ43" s="1"/>
      <c r="AK43" s="1"/>
      <c r="AL43" s="1"/>
      <c r="AM43" s="1">
        <v>14.285714285714278</v>
      </c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>
        <v>207.83225968359204</v>
      </c>
    </row>
    <row r="44" spans="1:57" x14ac:dyDescent="0.25">
      <c r="A44" s="46" t="s">
        <v>176</v>
      </c>
      <c r="B44" s="1"/>
      <c r="C44" s="1"/>
      <c r="D44" s="1"/>
      <c r="E44" s="1"/>
      <c r="F44" s="1"/>
      <c r="G44" s="1"/>
      <c r="H44" s="1"/>
      <c r="I44" s="1"/>
      <c r="J44" s="1">
        <v>21.428571428571431</v>
      </c>
      <c r="K44" s="1"/>
      <c r="L44" s="1"/>
      <c r="M44" s="1"/>
      <c r="N44" s="1"/>
      <c r="O44" s="1"/>
      <c r="P44" s="1"/>
      <c r="Q44" s="1"/>
      <c r="R44" s="1">
        <v>28.571428571428569</v>
      </c>
      <c r="S44" s="1"/>
      <c r="T44" s="1"/>
      <c r="U44" s="1"/>
      <c r="V44" s="1"/>
      <c r="W44" s="1"/>
      <c r="X44" s="1"/>
      <c r="Y44" s="1"/>
      <c r="Z44" s="1">
        <v>66.666666666666657</v>
      </c>
      <c r="AA44" s="1"/>
      <c r="AB44" s="1"/>
      <c r="AC44" s="1"/>
      <c r="AD44" s="1"/>
      <c r="AE44" s="1"/>
      <c r="AF44" s="1"/>
      <c r="AG44" s="1">
        <v>0</v>
      </c>
      <c r="AH44" s="1"/>
      <c r="AI44" s="1"/>
      <c r="AJ44" s="1"/>
      <c r="AK44" s="1"/>
      <c r="AL44" s="1"/>
      <c r="AM44" s="1">
        <v>42.857142857142854</v>
      </c>
      <c r="AN44" s="1"/>
      <c r="AO44" s="1"/>
      <c r="AP44" s="1">
        <v>45.454545454545453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>
        <v>204.97835497835496</v>
      </c>
    </row>
    <row r="45" spans="1:57" x14ac:dyDescent="0.25">
      <c r="A45" s="46" t="s">
        <v>268</v>
      </c>
      <c r="B45" s="1"/>
      <c r="C45" s="1"/>
      <c r="D45" s="1"/>
      <c r="E45" s="1"/>
      <c r="F45" s="1"/>
      <c r="G45" s="1"/>
      <c r="H45" s="1"/>
      <c r="I45" s="1">
        <v>61.538461538461533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>
        <v>64.705882352941174</v>
      </c>
      <c r="AD45" s="1"/>
      <c r="AE45" s="1"/>
      <c r="AF45" s="1"/>
      <c r="AG45" s="1"/>
      <c r="AH45" s="1"/>
      <c r="AI45" s="1"/>
      <c r="AJ45" s="1"/>
      <c r="AK45" s="1"/>
      <c r="AL45" s="1"/>
      <c r="AM45" s="1">
        <v>78.571428571428569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>
        <v>204.81577246283126</v>
      </c>
    </row>
    <row r="46" spans="1:57" x14ac:dyDescent="0.25">
      <c r="A46" s="46" t="s">
        <v>170</v>
      </c>
      <c r="B46" s="1"/>
      <c r="C46" s="1"/>
      <c r="D46" s="1"/>
      <c r="E46" s="1">
        <v>83.333333333333343</v>
      </c>
      <c r="F46" s="1"/>
      <c r="G46" s="1"/>
      <c r="H46" s="1"/>
      <c r="I46" s="1">
        <v>20.512820512820511</v>
      </c>
      <c r="J46" s="1"/>
      <c r="K46" s="1">
        <v>54.54545454545454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>
        <v>40.74074074074074</v>
      </c>
      <c r="BA46" s="1"/>
      <c r="BB46" s="1"/>
      <c r="BC46" s="1"/>
      <c r="BD46" s="1"/>
      <c r="BE46" s="1">
        <v>199.13234913234913</v>
      </c>
    </row>
    <row r="47" spans="1:57" x14ac:dyDescent="0.25">
      <c r="A47" s="46" t="s">
        <v>180</v>
      </c>
      <c r="B47" s="1"/>
      <c r="C47" s="1"/>
      <c r="D47" s="1"/>
      <c r="E47" s="1"/>
      <c r="F47" s="1">
        <v>7.4074074074074048</v>
      </c>
      <c r="G47" s="1"/>
      <c r="H47" s="1"/>
      <c r="I47" s="1">
        <v>10.256410256410248</v>
      </c>
      <c r="J47" s="1"/>
      <c r="K47" s="1"/>
      <c r="L47" s="1"/>
      <c r="M47" s="1"/>
      <c r="N47" s="1"/>
      <c r="O47" s="1"/>
      <c r="P47" s="1">
        <v>54.838709677419359</v>
      </c>
      <c r="Q47" s="1"/>
      <c r="R47" s="1"/>
      <c r="S47" s="1"/>
      <c r="T47" s="1">
        <v>16.666666666666657</v>
      </c>
      <c r="U47" s="1"/>
      <c r="V47" s="1">
        <v>30.434782608695656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>
        <v>21.428571428571431</v>
      </c>
      <c r="AM47" s="1"/>
      <c r="AN47" s="1">
        <v>57.692307692307693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>
        <v>198.72485573747844</v>
      </c>
    </row>
    <row r="48" spans="1:57" x14ac:dyDescent="0.25">
      <c r="A48" s="46" t="s">
        <v>274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29.032258064516128</v>
      </c>
      <c r="Q48" s="1"/>
      <c r="R48" s="1"/>
      <c r="S48" s="1"/>
      <c r="T48" s="1">
        <v>33.333333333333329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v>95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>
        <v>39.130434782608702</v>
      </c>
      <c r="AW48" s="1"/>
      <c r="AX48" s="1"/>
      <c r="AY48" s="1"/>
      <c r="AZ48" s="1"/>
      <c r="BA48" s="1"/>
      <c r="BB48" s="1"/>
      <c r="BC48" s="1"/>
      <c r="BD48" s="1"/>
      <c r="BE48" s="1">
        <v>196.49602618045816</v>
      </c>
    </row>
    <row r="49" spans="1:57" x14ac:dyDescent="0.25">
      <c r="A49" s="46" t="s">
        <v>391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>
        <v>93.333333333333329</v>
      </c>
      <c r="AV49" s="1"/>
      <c r="AW49" s="1"/>
      <c r="AX49" s="1"/>
      <c r="AY49" s="1"/>
      <c r="AZ49" s="1"/>
      <c r="BA49" s="1"/>
      <c r="BB49" s="1"/>
      <c r="BC49" s="1"/>
      <c r="BD49" s="1">
        <v>100.6</v>
      </c>
      <c r="BE49" s="1">
        <v>193.93333333333334</v>
      </c>
    </row>
    <row r="50" spans="1:57" x14ac:dyDescent="0.25">
      <c r="A50" s="46" t="s">
        <v>388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v>96.774193548387103</v>
      </c>
      <c r="Q50" s="1"/>
      <c r="R50" s="1"/>
      <c r="S50" s="1"/>
      <c r="T50" s="1">
        <v>33.333333333333329</v>
      </c>
      <c r="U50" s="1"/>
      <c r="V50" s="1">
        <v>60.869565217391305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>
        <v>190.97709209911176</v>
      </c>
    </row>
    <row r="51" spans="1:57" x14ac:dyDescent="0.25">
      <c r="A51" s="46" t="s">
        <v>267</v>
      </c>
      <c r="B51" s="1"/>
      <c r="C51" s="1"/>
      <c r="D51" s="1"/>
      <c r="E51" s="1"/>
      <c r="F51" s="1"/>
      <c r="G51" s="1"/>
      <c r="H51" s="1"/>
      <c r="I51" s="1">
        <v>74.358974358974365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>
        <v>38.095238095238095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>
        <v>76.92307692307692</v>
      </c>
      <c r="AZ51" s="1"/>
      <c r="BA51" s="1"/>
      <c r="BB51" s="1"/>
      <c r="BC51" s="1"/>
      <c r="BD51" s="1"/>
      <c r="BE51" s="1">
        <v>189.3772893772894</v>
      </c>
    </row>
    <row r="52" spans="1:57" x14ac:dyDescent="0.25">
      <c r="A52" s="46" t="s">
        <v>175</v>
      </c>
      <c r="B52" s="1"/>
      <c r="C52" s="1"/>
      <c r="D52" s="1"/>
      <c r="E52" s="1">
        <v>27.777777777777786</v>
      </c>
      <c r="F52" s="1"/>
      <c r="G52" s="1"/>
      <c r="H52" s="1"/>
      <c r="I52" s="1"/>
      <c r="J52" s="1"/>
      <c r="K52" s="1">
        <v>27.272727272727266</v>
      </c>
      <c r="L52" s="1">
        <v>61.904761904761905</v>
      </c>
      <c r="M52" s="1"/>
      <c r="N52" s="1"/>
      <c r="O52" s="1"/>
      <c r="P52" s="1"/>
      <c r="Q52" s="1"/>
      <c r="R52" s="1"/>
      <c r="S52" s="1"/>
      <c r="T52" s="1"/>
      <c r="U52" s="1"/>
      <c r="V52" s="1">
        <v>17.391304347826093</v>
      </c>
      <c r="W52" s="1"/>
      <c r="X52" s="1"/>
      <c r="Y52" s="1"/>
      <c r="Z52" s="1">
        <v>40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>
        <v>174.34657130309304</v>
      </c>
    </row>
    <row r="53" spans="1:57" x14ac:dyDescent="0.25">
      <c r="A53" s="46" t="s">
        <v>219</v>
      </c>
      <c r="B53" s="1"/>
      <c r="C53" s="1"/>
      <c r="D53" s="1"/>
      <c r="E53" s="1"/>
      <c r="F53" s="1"/>
      <c r="G53" s="1"/>
      <c r="H53" s="1"/>
      <c r="I53" s="1"/>
      <c r="J53" s="1"/>
      <c r="K53" s="1">
        <v>102.2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>
        <v>66.666666666666657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>
        <v>168.86666666666667</v>
      </c>
    </row>
    <row r="54" spans="1:57" x14ac:dyDescent="0.25">
      <c r="A54" s="46" t="s">
        <v>249</v>
      </c>
      <c r="B54" s="1"/>
      <c r="C54" s="1"/>
      <c r="D54" s="1"/>
      <c r="E54" s="1"/>
      <c r="F54" s="1"/>
      <c r="G54" s="1">
        <v>19.047619047619051</v>
      </c>
      <c r="H54" s="1"/>
      <c r="I54" s="1">
        <v>25.641025641025635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>
        <v>43.333333333333329</v>
      </c>
      <c r="U54" s="1"/>
      <c r="V54" s="1"/>
      <c r="W54" s="1"/>
      <c r="X54" s="1"/>
      <c r="Y54" s="1"/>
      <c r="Z54" s="1"/>
      <c r="AA54" s="1"/>
      <c r="AB54" s="1"/>
      <c r="AC54" s="1"/>
      <c r="AD54" s="1">
        <v>80.645161290322591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>
        <v>168.66713931230061</v>
      </c>
    </row>
    <row r="55" spans="1:57" x14ac:dyDescent="0.25">
      <c r="A55" s="46" t="s">
        <v>308</v>
      </c>
      <c r="B55" s="1"/>
      <c r="C55" s="1"/>
      <c r="D55" s="1"/>
      <c r="E55" s="1"/>
      <c r="F55" s="1"/>
      <c r="G55" s="1"/>
      <c r="H55" s="1"/>
      <c r="I55" s="1"/>
      <c r="J55" s="1"/>
      <c r="K55" s="1">
        <v>54.54545454545454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>
        <v>54.838709677419359</v>
      </c>
      <c r="AE55" s="1"/>
      <c r="AF55" s="1"/>
      <c r="AG55" s="1"/>
      <c r="AH55" s="1">
        <v>57.142857142857146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>
        <v>166.52702136573103</v>
      </c>
    </row>
    <row r="56" spans="1:57" x14ac:dyDescent="0.25">
      <c r="A56" s="46" t="s">
        <v>203</v>
      </c>
      <c r="B56" s="1"/>
      <c r="C56" s="1"/>
      <c r="D56" s="1"/>
      <c r="E56" s="1"/>
      <c r="F56" s="1">
        <v>74.074074074074076</v>
      </c>
      <c r="G56" s="1"/>
      <c r="H56" s="1"/>
      <c r="I56" s="1"/>
      <c r="J56" s="1"/>
      <c r="K56" s="1"/>
      <c r="L56" s="1"/>
      <c r="M56" s="1"/>
      <c r="N56" s="1"/>
      <c r="O56" s="1"/>
      <c r="P56" s="1">
        <v>74.193548387096769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v>16.666666666666657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>
        <v>164.9342891278375</v>
      </c>
    </row>
    <row r="57" spans="1:57" x14ac:dyDescent="0.25">
      <c r="A57" s="46" t="s">
        <v>253</v>
      </c>
      <c r="B57" s="1"/>
      <c r="C57" s="1"/>
      <c r="D57" s="1"/>
      <c r="E57" s="1"/>
      <c r="F57" s="1"/>
      <c r="G57" s="1"/>
      <c r="H57" s="1"/>
      <c r="I57" s="1"/>
      <c r="J57" s="1">
        <v>92.857142857142861</v>
      </c>
      <c r="K57" s="1"/>
      <c r="L57" s="1"/>
      <c r="M57" s="1"/>
      <c r="N57" s="1"/>
      <c r="O57" s="1"/>
      <c r="P57" s="1"/>
      <c r="Q57" s="1"/>
      <c r="R57" s="1"/>
      <c r="S57" s="1">
        <v>44.444444444444443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>
        <v>21.739130434782609</v>
      </c>
      <c r="AW57" s="1"/>
      <c r="AX57" s="1"/>
      <c r="AY57" s="1"/>
      <c r="AZ57" s="1"/>
      <c r="BA57" s="1"/>
      <c r="BB57" s="1"/>
      <c r="BC57" s="1"/>
      <c r="BD57" s="1"/>
      <c r="BE57" s="1">
        <v>159.04071773636991</v>
      </c>
    </row>
    <row r="58" spans="1:57" x14ac:dyDescent="0.25">
      <c r="A58" s="46" t="s">
        <v>309</v>
      </c>
      <c r="B58" s="1"/>
      <c r="C58" s="1"/>
      <c r="D58" s="1"/>
      <c r="E58" s="1"/>
      <c r="F58" s="1"/>
      <c r="G58" s="1"/>
      <c r="H58" s="1"/>
      <c r="I58" s="1"/>
      <c r="J58" s="1"/>
      <c r="K58" s="1">
        <v>31.818181818181813</v>
      </c>
      <c r="L58" s="1"/>
      <c r="M58" s="1"/>
      <c r="N58" s="1"/>
      <c r="O58" s="1"/>
      <c r="P58" s="1">
        <v>83.870967741935488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>
        <v>33.333333333333329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>
        <v>149.02248289345061</v>
      </c>
    </row>
    <row r="59" spans="1:57" x14ac:dyDescent="0.25">
      <c r="A59" s="46" t="s">
        <v>138</v>
      </c>
      <c r="B59" s="1"/>
      <c r="C59" s="1"/>
      <c r="D59" s="1">
        <v>66.666666666666657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>
        <v>76.92307692307692</v>
      </c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>
        <v>143.58974358974359</v>
      </c>
    </row>
    <row r="60" spans="1:57" x14ac:dyDescent="0.25">
      <c r="A60" s="46" t="s">
        <v>105</v>
      </c>
      <c r="B60" s="1">
        <v>25</v>
      </c>
      <c r="C60" s="1"/>
      <c r="D60" s="1">
        <v>41.666666666666664</v>
      </c>
      <c r="E60" s="1"/>
      <c r="F60" s="1"/>
      <c r="G60" s="1">
        <v>76.19047619047619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>
        <v>142.85714285714283</v>
      </c>
    </row>
    <row r="61" spans="1:57" x14ac:dyDescent="0.25">
      <c r="A61" s="46" t="s">
        <v>438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v>78.571428571428569</v>
      </c>
      <c r="S61" s="1"/>
      <c r="T61" s="1"/>
      <c r="U61" s="1"/>
      <c r="V61" s="1"/>
      <c r="W61" s="1"/>
      <c r="X61" s="1"/>
      <c r="Y61" s="1"/>
      <c r="Z61" s="1">
        <v>20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42.857142857142854</v>
      </c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>
        <v>141.42857142857142</v>
      </c>
    </row>
    <row r="62" spans="1:57" x14ac:dyDescent="0.25">
      <c r="A62" s="46" t="s">
        <v>395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v>35.483870967741936</v>
      </c>
      <c r="Q62" s="1"/>
      <c r="R62" s="1"/>
      <c r="S62" s="1"/>
      <c r="T62" s="1"/>
      <c r="U62" s="1"/>
      <c r="V62" s="1"/>
      <c r="W62" s="1"/>
      <c r="X62" s="1">
        <v>87.5</v>
      </c>
      <c r="Y62" s="1"/>
      <c r="Z62" s="1"/>
      <c r="AA62" s="1"/>
      <c r="AB62" s="1"/>
      <c r="AC62" s="1"/>
      <c r="AD62" s="1"/>
      <c r="AE62" s="1"/>
      <c r="AF62" s="1"/>
      <c r="AG62" s="1">
        <v>16.666666666666657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>
        <v>139.65053763440858</v>
      </c>
    </row>
    <row r="63" spans="1:57" x14ac:dyDescent="0.25">
      <c r="A63" s="46" t="s">
        <v>497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>
        <v>50</v>
      </c>
      <c r="S63" s="1"/>
      <c r="T63" s="1"/>
      <c r="U63" s="1"/>
      <c r="V63" s="1"/>
      <c r="W63" s="1"/>
      <c r="X63" s="1">
        <v>9.9999999999999995E-7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>
        <v>30</v>
      </c>
      <c r="AK63" s="1"/>
      <c r="AL63" s="1">
        <v>42.857142857142854</v>
      </c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>
        <v>16.666666666666657</v>
      </c>
      <c r="BB63" s="1"/>
      <c r="BC63" s="1"/>
      <c r="BD63" s="1"/>
      <c r="BE63" s="1">
        <v>139.52381052380952</v>
      </c>
    </row>
    <row r="64" spans="1:57" x14ac:dyDescent="0.25">
      <c r="A64" s="46" t="s">
        <v>238</v>
      </c>
      <c r="B64" s="1"/>
      <c r="C64" s="1"/>
      <c r="D64" s="1"/>
      <c r="E64" s="1"/>
      <c r="F64" s="1"/>
      <c r="G64" s="1"/>
      <c r="H64" s="1">
        <v>72.72727272727272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>
        <v>63.636363636363633</v>
      </c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>
        <v>136.36363636363635</v>
      </c>
    </row>
    <row r="65" spans="1:57" x14ac:dyDescent="0.25">
      <c r="A65" s="46" t="s">
        <v>273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>
        <v>47.058823529411761</v>
      </c>
      <c r="AD65" s="1">
        <v>70.967741935483872</v>
      </c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>
        <v>118.02656546489564</v>
      </c>
    </row>
    <row r="66" spans="1:57" x14ac:dyDescent="0.25">
      <c r="A66" s="46" t="s">
        <v>354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>
        <v>4.7619047619047592</v>
      </c>
      <c r="M66" s="1"/>
      <c r="N66" s="1"/>
      <c r="O66" s="1"/>
      <c r="P66" s="1">
        <v>29.032258064516128</v>
      </c>
      <c r="Q66" s="1"/>
      <c r="R66" s="1"/>
      <c r="S66" s="1"/>
      <c r="T66" s="1"/>
      <c r="U66" s="1"/>
      <c r="V66" s="1">
        <v>39.130434782608702</v>
      </c>
      <c r="W66" s="1"/>
      <c r="X66" s="1"/>
      <c r="Y66" s="1"/>
      <c r="Z66" s="1"/>
      <c r="AA66" s="1"/>
      <c r="AB66" s="1"/>
      <c r="AC66" s="1"/>
      <c r="AD66" s="1">
        <v>29.032258064516128</v>
      </c>
      <c r="AE66" s="1"/>
      <c r="AF66" s="1"/>
      <c r="AG66" s="1"/>
      <c r="AH66" s="1"/>
      <c r="AI66" s="1"/>
      <c r="AJ66" s="1"/>
      <c r="AK66" s="1"/>
      <c r="AL66" s="1"/>
      <c r="AM66" s="1"/>
      <c r="AN66" s="1">
        <v>15.384615384615387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>
        <v>117.3414710581611</v>
      </c>
    </row>
    <row r="67" spans="1:57" x14ac:dyDescent="0.25">
      <c r="A67" s="46" t="s">
        <v>208</v>
      </c>
      <c r="B67" s="1"/>
      <c r="C67" s="1"/>
      <c r="D67" s="1"/>
      <c r="E67" s="1"/>
      <c r="F67" s="1">
        <v>37.037037037037038</v>
      </c>
      <c r="G67" s="1"/>
      <c r="H67" s="1"/>
      <c r="I67" s="1">
        <v>35.897435897435898</v>
      </c>
      <c r="J67" s="1"/>
      <c r="K67" s="1">
        <v>9.9999999999999995E-7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>
        <v>36.36363636363636</v>
      </c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>
        <v>109.29811029810929</v>
      </c>
    </row>
    <row r="68" spans="1:57" x14ac:dyDescent="0.25">
      <c r="A68" s="46" t="s">
        <v>310</v>
      </c>
      <c r="B68" s="1"/>
      <c r="C68" s="1"/>
      <c r="D68" s="1"/>
      <c r="E68" s="1"/>
      <c r="F68" s="1"/>
      <c r="G68" s="1"/>
      <c r="H68" s="1"/>
      <c r="I68" s="1"/>
      <c r="J68" s="1"/>
      <c r="K68" s="1">
        <v>27.272727272727266</v>
      </c>
      <c r="L68" s="1">
        <v>19.047619047619051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>
        <v>33.333333333333329</v>
      </c>
      <c r="AG68" s="1"/>
      <c r="AH68" s="1"/>
      <c r="AI68" s="1"/>
      <c r="AJ68" s="1"/>
      <c r="AK68" s="1"/>
      <c r="AL68" s="1">
        <v>28.571428571428569</v>
      </c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>
        <v>108.22510822510822</v>
      </c>
    </row>
    <row r="69" spans="1:57" x14ac:dyDescent="0.25">
      <c r="A69" s="46" t="s">
        <v>211</v>
      </c>
      <c r="B69" s="1"/>
      <c r="C69" s="1"/>
      <c r="D69" s="1"/>
      <c r="E69" s="1"/>
      <c r="F69" s="1">
        <v>18.518518518518519</v>
      </c>
      <c r="G69" s="1"/>
      <c r="H69" s="1"/>
      <c r="I69" s="1"/>
      <c r="J69" s="1"/>
      <c r="K69" s="1"/>
      <c r="L69" s="1">
        <v>9.5238095238095184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>
        <v>75</v>
      </c>
      <c r="AX69" s="1"/>
      <c r="AY69" s="1"/>
      <c r="AZ69" s="1"/>
      <c r="BA69" s="1"/>
      <c r="BB69" s="1"/>
      <c r="BC69" s="1"/>
      <c r="BD69" s="1"/>
      <c r="BE69" s="1">
        <v>103.04232804232804</v>
      </c>
    </row>
    <row r="70" spans="1:57" x14ac:dyDescent="0.25">
      <c r="A70" s="46" t="s">
        <v>270</v>
      </c>
      <c r="B70" s="1"/>
      <c r="C70" s="1"/>
      <c r="D70" s="1"/>
      <c r="E70" s="1"/>
      <c r="F70" s="1"/>
      <c r="G70" s="1"/>
      <c r="H70" s="1"/>
      <c r="I70" s="1">
        <v>35.897435897435898</v>
      </c>
      <c r="J70" s="1"/>
      <c r="K70" s="1"/>
      <c r="L70" s="1"/>
      <c r="M70" s="1"/>
      <c r="N70" s="1"/>
      <c r="O70" s="1"/>
      <c r="P70" s="1"/>
      <c r="Q70" s="1"/>
      <c r="R70" s="1"/>
      <c r="S70" s="1">
        <v>66.666666666666671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>
        <v>102.56410256410257</v>
      </c>
    </row>
    <row r="71" spans="1:57" x14ac:dyDescent="0.25">
      <c r="A71" s="46" t="s">
        <v>394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>
        <v>17.647058823529406</v>
      </c>
      <c r="AD71" s="1">
        <v>38.70967741935484</v>
      </c>
      <c r="AE71" s="1"/>
      <c r="AF71" s="1"/>
      <c r="AG71" s="1"/>
      <c r="AH71" s="1"/>
      <c r="AI71" s="1"/>
      <c r="AJ71" s="1"/>
      <c r="AK71" s="1"/>
      <c r="AL71" s="1"/>
      <c r="AM71" s="1"/>
      <c r="AN71" s="1">
        <v>30.769230769230774</v>
      </c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>
        <v>15.384615384615387</v>
      </c>
      <c r="BC71" s="1"/>
      <c r="BD71" s="1"/>
      <c r="BE71" s="1">
        <v>102.5105823967304</v>
      </c>
    </row>
    <row r="72" spans="1:57" x14ac:dyDescent="0.25">
      <c r="A72" s="46" t="s">
        <v>59</v>
      </c>
      <c r="B72" s="1">
        <v>101.6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>
        <v>101.6</v>
      </c>
    </row>
    <row r="73" spans="1:57" x14ac:dyDescent="0.25">
      <c r="A73" s="46" t="s">
        <v>307</v>
      </c>
      <c r="B73" s="1"/>
      <c r="C73" s="1"/>
      <c r="D73" s="1"/>
      <c r="E73" s="1"/>
      <c r="F73" s="1"/>
      <c r="G73" s="1"/>
      <c r="H73" s="1"/>
      <c r="I73" s="1"/>
      <c r="J73" s="1"/>
      <c r="K73" s="1">
        <v>54.54545454545454</v>
      </c>
      <c r="L73" s="1">
        <v>28.571428571428569</v>
      </c>
      <c r="M73" s="1"/>
      <c r="N73" s="1">
        <v>14.285714285714278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>
        <v>97.402597402597394</v>
      </c>
    </row>
    <row r="74" spans="1:57" x14ac:dyDescent="0.25">
      <c r="A74" s="46" t="s">
        <v>165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>
        <v>92.307692307692307</v>
      </c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>
        <v>92.307692307692307</v>
      </c>
    </row>
    <row r="75" spans="1:57" x14ac:dyDescent="0.25">
      <c r="A75" s="46" t="s">
        <v>201</v>
      </c>
      <c r="B75" s="1"/>
      <c r="C75" s="1"/>
      <c r="D75" s="1"/>
      <c r="E75" s="1"/>
      <c r="F75" s="1">
        <v>88.888888888888886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>
        <v>88.888888888888886</v>
      </c>
    </row>
    <row r="76" spans="1:57" x14ac:dyDescent="0.25">
      <c r="A76" s="46" t="s">
        <v>195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>
        <v>88.235294117647058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>
        <v>88.235294117647058</v>
      </c>
    </row>
    <row r="77" spans="1:57" x14ac:dyDescent="0.25">
      <c r="A77" s="46" t="s">
        <v>269</v>
      </c>
      <c r="B77" s="1"/>
      <c r="C77" s="1"/>
      <c r="D77" s="1"/>
      <c r="E77" s="1"/>
      <c r="F77" s="1"/>
      <c r="G77" s="1"/>
      <c r="H77" s="1"/>
      <c r="I77" s="1">
        <v>35.897435897435898</v>
      </c>
      <c r="J77" s="1">
        <v>50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>
        <v>85.897435897435898</v>
      </c>
    </row>
    <row r="78" spans="1:57" x14ac:dyDescent="0.25">
      <c r="A78" s="46" t="s">
        <v>549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50</v>
      </c>
      <c r="AN78" s="1"/>
      <c r="AO78" s="1"/>
      <c r="AP78" s="1"/>
      <c r="AQ78" s="1"/>
      <c r="AR78" s="1"/>
      <c r="AS78" s="1"/>
      <c r="AT78" s="1"/>
      <c r="AU78" s="1"/>
      <c r="AV78" s="1"/>
      <c r="AW78" s="1">
        <v>35</v>
      </c>
      <c r="AX78" s="1"/>
      <c r="AY78" s="1"/>
      <c r="AZ78" s="1"/>
      <c r="BA78" s="1"/>
      <c r="BB78" s="1"/>
      <c r="BC78" s="1"/>
      <c r="BD78" s="1"/>
      <c r="BE78" s="1">
        <v>85</v>
      </c>
    </row>
    <row r="79" spans="1:57" x14ac:dyDescent="0.25">
      <c r="A79" s="46" t="s">
        <v>525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>
        <v>85</v>
      </c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>
        <v>85</v>
      </c>
    </row>
    <row r="80" spans="1:57" x14ac:dyDescent="0.25">
      <c r="A80" s="46" t="s">
        <v>99</v>
      </c>
      <c r="B80" s="1"/>
      <c r="C80" s="1"/>
      <c r="D80" s="1"/>
      <c r="E80" s="1"/>
      <c r="F80" s="1"/>
      <c r="G80" s="1"/>
      <c r="H80" s="1"/>
      <c r="I80" s="1">
        <v>84.615384615384613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>
        <v>84.615384615384613</v>
      </c>
    </row>
    <row r="81" spans="1:57" x14ac:dyDescent="0.25">
      <c r="A81" s="46" t="s">
        <v>259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>
        <v>80.769230769230774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>
        <v>80.769230769230774</v>
      </c>
    </row>
    <row r="82" spans="1:57" x14ac:dyDescent="0.25">
      <c r="A82" s="46" t="s">
        <v>539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>
        <v>71.428571428571431</v>
      </c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>
        <v>71.428571428571431</v>
      </c>
    </row>
    <row r="83" spans="1:57" x14ac:dyDescent="0.25">
      <c r="A83" s="46" t="s">
        <v>350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>
        <v>71.428571428571431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>
        <v>71.428571428571431</v>
      </c>
    </row>
    <row r="84" spans="1:57" x14ac:dyDescent="0.25">
      <c r="A84" s="46" t="s">
        <v>358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>
        <v>53.333333333333329</v>
      </c>
      <c r="U84" s="1"/>
      <c r="V84" s="1"/>
      <c r="W84" s="1"/>
      <c r="X84" s="1"/>
      <c r="Y84" s="1"/>
      <c r="Z84" s="1"/>
      <c r="AA84" s="1"/>
      <c r="AB84" s="1"/>
      <c r="AC84" s="1"/>
      <c r="AD84" s="1">
        <v>12.903225806451616</v>
      </c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>
        <v>66.236559139784944</v>
      </c>
    </row>
    <row r="85" spans="1:57" x14ac:dyDescent="0.25">
      <c r="A85" s="46" t="s">
        <v>526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v>65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>
        <v>65</v>
      </c>
    </row>
    <row r="86" spans="1:57" x14ac:dyDescent="0.25">
      <c r="A86" s="46" t="s">
        <v>535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>
        <v>57.142857142857146</v>
      </c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>
        <v>57.142857142857146</v>
      </c>
    </row>
    <row r="87" spans="1:57" x14ac:dyDescent="0.25">
      <c r="A87" s="46" t="s">
        <v>396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>
        <v>19.354838709677423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>
        <v>10</v>
      </c>
      <c r="AJ87" s="1"/>
      <c r="AK87" s="1"/>
      <c r="AL87" s="1"/>
      <c r="AM87" s="1"/>
      <c r="AN87" s="1">
        <v>26.92307692307692</v>
      </c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>
        <v>56.277915632754343</v>
      </c>
    </row>
    <row r="88" spans="1:57" x14ac:dyDescent="0.25">
      <c r="A88" s="46" t="s">
        <v>126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>
        <v>53.846153846153847</v>
      </c>
      <c r="AZ88" s="1"/>
      <c r="BA88" s="1"/>
      <c r="BB88" s="1"/>
      <c r="BC88" s="1"/>
      <c r="BD88" s="1"/>
      <c r="BE88" s="1">
        <v>53.846153846153847</v>
      </c>
    </row>
    <row r="89" spans="1:57" x14ac:dyDescent="0.25">
      <c r="A89" s="46" t="s">
        <v>252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>
        <v>50</v>
      </c>
      <c r="AY89" s="1"/>
      <c r="AZ89" s="1"/>
      <c r="BA89" s="1"/>
      <c r="BB89" s="1"/>
      <c r="BC89" s="1"/>
      <c r="BD89" s="1"/>
      <c r="BE89" s="1">
        <v>50</v>
      </c>
    </row>
    <row r="90" spans="1:57" x14ac:dyDescent="0.25">
      <c r="A90" s="46" t="s">
        <v>212</v>
      </c>
      <c r="B90" s="1"/>
      <c r="C90" s="1"/>
      <c r="D90" s="1"/>
      <c r="E90" s="1"/>
      <c r="F90" s="1">
        <v>11.111111111111114</v>
      </c>
      <c r="G90" s="1"/>
      <c r="H90" s="1"/>
      <c r="I90" s="1"/>
      <c r="J90" s="1"/>
      <c r="K90" s="1">
        <v>9.0909090909090793</v>
      </c>
      <c r="L90" s="1"/>
      <c r="M90" s="1"/>
      <c r="N90" s="1"/>
      <c r="O90" s="1"/>
      <c r="P90" s="1">
        <v>12.903225806451616</v>
      </c>
      <c r="Q90" s="1"/>
      <c r="R90" s="1"/>
      <c r="S90" s="1"/>
      <c r="T90" s="1">
        <v>16.666666666666657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>
        <v>49.771912675138466</v>
      </c>
    </row>
    <row r="91" spans="1:57" x14ac:dyDescent="0.25">
      <c r="A91" s="46" t="s">
        <v>196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>
        <v>48.148148148148145</v>
      </c>
      <c r="BA91" s="1"/>
      <c r="BB91" s="1"/>
      <c r="BC91" s="1"/>
      <c r="BD91" s="1"/>
      <c r="BE91" s="1">
        <v>48.148148148148145</v>
      </c>
    </row>
    <row r="92" spans="1:57" x14ac:dyDescent="0.25">
      <c r="A92" s="46" t="s">
        <v>127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>
        <v>40</v>
      </c>
      <c r="AX92" s="1"/>
      <c r="AY92" s="1">
        <v>7.6923076923076934</v>
      </c>
      <c r="AZ92" s="1"/>
      <c r="BA92" s="1"/>
      <c r="BB92" s="1"/>
      <c r="BC92" s="1"/>
      <c r="BD92" s="1"/>
      <c r="BE92" s="1">
        <v>47.692307692307693</v>
      </c>
    </row>
    <row r="93" spans="1:57" x14ac:dyDescent="0.25">
      <c r="A93" s="46" t="s">
        <v>443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>
        <v>13.333333333333329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>
        <v>33.333333333333329</v>
      </c>
      <c r="BA93" s="1"/>
      <c r="BB93" s="1"/>
      <c r="BC93" s="1"/>
      <c r="BD93" s="1"/>
      <c r="BE93" s="1">
        <v>46.666666666666657</v>
      </c>
    </row>
    <row r="94" spans="1:57" x14ac:dyDescent="0.25">
      <c r="A94" s="46" t="s">
        <v>327</v>
      </c>
      <c r="B94" s="1"/>
      <c r="C94" s="1"/>
      <c r="D94" s="1"/>
      <c r="E94" s="1"/>
      <c r="F94" s="1"/>
      <c r="G94" s="1"/>
      <c r="H94" s="1"/>
      <c r="I94" s="1"/>
      <c r="J94" s="1">
        <v>14.285714285714278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>
        <v>28.571428571428569</v>
      </c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>
        <v>42.857142857142847</v>
      </c>
    </row>
    <row r="95" spans="1:57" x14ac:dyDescent="0.25">
      <c r="A95" s="46" t="s">
        <v>106</v>
      </c>
      <c r="B95" s="1"/>
      <c r="C95" s="1"/>
      <c r="D95" s="1">
        <v>41.666666666666664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>
        <v>41.666666666666664</v>
      </c>
    </row>
    <row r="96" spans="1:57" x14ac:dyDescent="0.25">
      <c r="A96" s="46" t="s">
        <v>125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7.1428571428571388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>
        <v>29.032258064516128</v>
      </c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>
        <v>36.175115207373267</v>
      </c>
    </row>
    <row r="97" spans="1:57" x14ac:dyDescent="0.25">
      <c r="A97" s="46" t="s">
        <v>611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>
        <v>33.333333333333329</v>
      </c>
      <c r="BB97" s="1"/>
      <c r="BC97" s="1"/>
      <c r="BD97" s="1"/>
      <c r="BE97" s="1">
        <v>33.333333333333329</v>
      </c>
    </row>
    <row r="98" spans="1:57" x14ac:dyDescent="0.25">
      <c r="A98" s="46" t="s">
        <v>174</v>
      </c>
      <c r="B98" s="1"/>
      <c r="C98" s="1"/>
      <c r="D98" s="1"/>
      <c r="E98" s="1">
        <v>30.555555555555557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>
        <v>30.555555555555557</v>
      </c>
    </row>
    <row r="99" spans="1:57" x14ac:dyDescent="0.25">
      <c r="A99" s="46" t="s">
        <v>353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>
        <v>23.80952380952381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>
        <v>23.80952380952381</v>
      </c>
    </row>
    <row r="100" spans="1:57" x14ac:dyDescent="0.25">
      <c r="A100" s="46" t="s">
        <v>311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>
        <v>23.333333333333329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>
        <v>23.333333333333329</v>
      </c>
    </row>
    <row r="101" spans="1:57" x14ac:dyDescent="0.25">
      <c r="A101" s="46" t="s">
        <v>239</v>
      </c>
      <c r="B101" s="1"/>
      <c r="C101" s="1"/>
      <c r="D101" s="1"/>
      <c r="E101" s="1"/>
      <c r="F101" s="1"/>
      <c r="G101" s="1"/>
      <c r="H101" s="1">
        <v>9.0909090909090793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>
        <v>9.0909090909090793</v>
      </c>
    </row>
    <row r="102" spans="1:57" x14ac:dyDescent="0.25">
      <c r="A102" s="46" t="s">
        <v>605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>
        <v>7.4074074074074048</v>
      </c>
      <c r="BA102" s="1"/>
      <c r="BB102" s="1"/>
      <c r="BC102" s="1"/>
      <c r="BD102" s="1"/>
      <c r="BE102" s="1">
        <v>7.4074074074074048</v>
      </c>
    </row>
    <row r="103" spans="1:57" x14ac:dyDescent="0.25">
      <c r="A103" s="46" t="s">
        <v>397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v>6.4516129032258078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>
        <v>6.4516129032258078</v>
      </c>
    </row>
    <row r="104" spans="1:57" x14ac:dyDescent="0.25">
      <c r="A104" s="46" t="s">
        <v>44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x14ac:dyDescent="0.25">
      <c r="A105" s="46" t="s">
        <v>13</v>
      </c>
      <c r="B105" s="1">
        <v>470.35</v>
      </c>
      <c r="C105" s="1">
        <v>381.49999999999994</v>
      </c>
      <c r="D105" s="1">
        <v>342.86666666666667</v>
      </c>
      <c r="E105" s="1">
        <v>708.33333333333337</v>
      </c>
      <c r="F105" s="1">
        <v>1132.3296296296296</v>
      </c>
      <c r="G105" s="1">
        <v>487.81428571428569</v>
      </c>
      <c r="H105" s="1">
        <v>290.90909090909082</v>
      </c>
      <c r="I105" s="1">
        <v>1390.9794871794868</v>
      </c>
      <c r="J105" s="1">
        <v>544.25728571428567</v>
      </c>
      <c r="K105" s="1">
        <v>1161.2909100909089</v>
      </c>
      <c r="L105" s="1">
        <v>997.33809523809521</v>
      </c>
      <c r="M105" s="1">
        <v>217.26666666666665</v>
      </c>
      <c r="N105" s="1">
        <v>258.54285714285714</v>
      </c>
      <c r="O105" s="1"/>
      <c r="P105" s="1">
        <v>977.41935483870986</v>
      </c>
      <c r="Q105" s="1">
        <v>99.999999999999986</v>
      </c>
      <c r="R105" s="1">
        <v>192.85714285714283</v>
      </c>
      <c r="S105" s="1">
        <v>277.77777777777777</v>
      </c>
      <c r="T105" s="1">
        <v>1249.6666666666663</v>
      </c>
      <c r="U105" s="1"/>
      <c r="V105" s="1">
        <v>808.695652173913</v>
      </c>
      <c r="W105" s="1">
        <v>188.23529411764704</v>
      </c>
      <c r="X105" s="1">
        <v>162.500001</v>
      </c>
      <c r="Y105" s="1">
        <v>110.19090909090907</v>
      </c>
      <c r="Z105" s="1">
        <v>561.5</v>
      </c>
      <c r="AA105" s="1">
        <v>336.36363636363637</v>
      </c>
      <c r="AB105" s="1"/>
      <c r="AC105" s="1">
        <v>605.88235294117646</v>
      </c>
      <c r="AD105" s="1">
        <v>938.58387096774209</v>
      </c>
      <c r="AE105" s="1">
        <v>66.666666666666657</v>
      </c>
      <c r="AF105" s="1">
        <v>568.16666666666663</v>
      </c>
      <c r="AG105" s="1">
        <v>860.73333333333323</v>
      </c>
      <c r="AH105" s="1">
        <v>800.00047619047621</v>
      </c>
      <c r="AI105" s="1">
        <v>535</v>
      </c>
      <c r="AJ105" s="1">
        <v>220</v>
      </c>
      <c r="AK105" s="1">
        <v>347.45384615384614</v>
      </c>
      <c r="AL105" s="1">
        <v>479.97142857142859</v>
      </c>
      <c r="AM105" s="1">
        <v>608.5428571428572</v>
      </c>
      <c r="AN105" s="1">
        <v>515.38461538461547</v>
      </c>
      <c r="AO105" s="1">
        <v>76.92307692307692</v>
      </c>
      <c r="AP105" s="1">
        <v>455.64545454545453</v>
      </c>
      <c r="AQ105" s="1"/>
      <c r="AR105" s="1"/>
      <c r="AS105" s="1">
        <v>166.96666666666664</v>
      </c>
      <c r="AT105" s="1">
        <v>225.4</v>
      </c>
      <c r="AU105" s="1">
        <v>446.66666666666669</v>
      </c>
      <c r="AV105" s="1">
        <v>639.13043478260875</v>
      </c>
      <c r="AW105" s="1">
        <v>535</v>
      </c>
      <c r="AX105" s="1">
        <v>50</v>
      </c>
      <c r="AY105" s="1">
        <v>324.37692307692311</v>
      </c>
      <c r="AZ105" s="1">
        <v>818.51851851851848</v>
      </c>
      <c r="BA105" s="1">
        <v>49.999999999999986</v>
      </c>
      <c r="BB105" s="1">
        <v>246.15384615384616</v>
      </c>
      <c r="BC105" s="1">
        <v>371.42857142857139</v>
      </c>
      <c r="BD105" s="1">
        <v>317.26666666666659</v>
      </c>
      <c r="BE105" s="1">
        <v>24618.847682619518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C1:ZZ91"/>
  <sheetViews>
    <sheetView topLeftCell="Y1" zoomScale="91" zoomScaleNormal="91" workbookViewId="0">
      <selection activeCell="AL17" sqref="AL17"/>
    </sheetView>
  </sheetViews>
  <sheetFormatPr defaultColWidth="6.140625" defaultRowHeight="18.75" x14ac:dyDescent="0.3"/>
  <cols>
    <col min="1" max="2" width="6.140625" style="2"/>
    <col min="3" max="3" width="24.5703125" style="2" customWidth="1"/>
    <col min="4" max="4" width="16.5703125" style="18" customWidth="1"/>
    <col min="5" max="5" width="5.28515625" style="18" customWidth="1"/>
    <col min="6" max="6" width="6.28515625" style="18" bestFit="1" customWidth="1"/>
    <col min="7" max="7" width="4.7109375" style="18" customWidth="1"/>
    <col min="8" max="8" width="12.7109375" style="18" customWidth="1"/>
    <col min="9" max="9" width="6.5703125" style="18" customWidth="1"/>
    <col min="10" max="10" width="22.140625" style="18" customWidth="1"/>
    <col min="11" max="11" width="18.85546875" style="18" customWidth="1"/>
    <col min="12" max="12" width="19.7109375" style="18" customWidth="1"/>
    <col min="13" max="13" width="18.7109375" style="18" customWidth="1"/>
    <col min="14" max="14" width="15.140625" style="18" customWidth="1"/>
    <col min="15" max="15" width="21.85546875" style="18" customWidth="1"/>
    <col min="16" max="16" width="19.42578125" style="18" customWidth="1"/>
    <col min="17" max="17" width="18.7109375" style="18" customWidth="1"/>
    <col min="18" max="18" width="22.140625" style="18" customWidth="1"/>
    <col min="19" max="19" width="12.85546875" style="18" customWidth="1"/>
    <col min="20" max="20" width="19.7109375" style="18" customWidth="1"/>
    <col min="21" max="21" width="21.42578125" style="18" customWidth="1"/>
    <col min="22" max="22" width="16.7109375" style="18" customWidth="1"/>
    <col min="23" max="23" width="26.85546875" style="18" customWidth="1"/>
    <col min="24" max="24" width="18.28515625" style="18" customWidth="1"/>
    <col min="25" max="25" width="26.140625" style="18" customWidth="1"/>
    <col min="26" max="26" width="17.7109375" style="18" customWidth="1"/>
    <col min="27" max="27" width="13.7109375" style="18" customWidth="1"/>
    <col min="28" max="28" width="19.28515625" style="18" customWidth="1"/>
    <col min="29" max="29" width="20.7109375" style="18" customWidth="1"/>
    <col min="30" max="30" width="23.5703125" style="18" customWidth="1"/>
    <col min="31" max="31" width="17.85546875" style="18" customWidth="1"/>
    <col min="32" max="32" width="22.42578125" style="18" customWidth="1"/>
    <col min="33" max="33" width="15" style="18" customWidth="1"/>
    <col min="34" max="34" width="18.5703125" style="18" customWidth="1"/>
    <col min="35" max="35" width="20.5703125" style="18" customWidth="1"/>
    <col min="36" max="36" width="19.7109375" style="18" customWidth="1"/>
    <col min="37" max="37" width="22.42578125" style="18" customWidth="1"/>
    <col min="38" max="38" width="23.85546875" style="18" customWidth="1"/>
    <col min="39" max="39" width="25.140625" style="18" customWidth="1"/>
    <col min="40" max="40" width="26.140625" style="18" customWidth="1"/>
    <col min="41" max="41" width="23.85546875" style="18" bestFit="1" customWidth="1"/>
    <col min="42" max="42" width="20.5703125" style="18" customWidth="1"/>
    <col min="43" max="43" width="22.28515625" style="18" customWidth="1"/>
    <col min="44" max="44" width="22.7109375" style="18" bestFit="1" customWidth="1"/>
    <col min="45" max="45" width="21.140625" style="18" bestFit="1" customWidth="1"/>
    <col min="46" max="46" width="7.140625" style="18" bestFit="1" customWidth="1"/>
    <col min="47" max="49" width="5.140625" style="18" bestFit="1" customWidth="1"/>
    <col min="50" max="50" width="6.5703125" style="18" bestFit="1" customWidth="1"/>
    <col min="51" max="702" width="6.140625" style="18"/>
    <col min="703" max="16384" width="6.140625" style="2"/>
  </cols>
  <sheetData>
    <row r="1" spans="3:50" ht="12.75" customHeight="1" x14ac:dyDescent="0.3"/>
    <row r="2" spans="3:50" x14ac:dyDescent="0.3">
      <c r="C2" s="15" t="s">
        <v>5</v>
      </c>
      <c r="D2" s="2" t="s">
        <v>41</v>
      </c>
      <c r="E2" s="19"/>
      <c r="F2" s="19"/>
      <c r="H2" s="21" t="s">
        <v>23</v>
      </c>
    </row>
    <row r="3" spans="3:50" ht="7.5" customHeight="1" x14ac:dyDescent="0.3"/>
    <row r="4" spans="3:50" x14ac:dyDescent="0.3">
      <c r="C4" s="3" t="s">
        <v>15</v>
      </c>
      <c r="D4" s="64" t="s">
        <v>14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3:50" ht="37.5" x14ac:dyDescent="0.3">
      <c r="C5" s="4" t="s">
        <v>12</v>
      </c>
      <c r="D5" s="31" t="s">
        <v>41</v>
      </c>
      <c r="E5" s="61" t="s">
        <v>13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3:50" x14ac:dyDescent="0.3">
      <c r="C6" s="67" t="s">
        <v>41</v>
      </c>
      <c r="D6" s="62"/>
      <c r="E6" s="6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3:50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3:50" x14ac:dyDescent="0.3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3:50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3:50" x14ac:dyDescent="0.3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3:50" x14ac:dyDescent="0.3">
      <c r="C11" s="10"/>
      <c r="D11" s="20"/>
      <c r="E11" s="20"/>
    </row>
    <row r="12" spans="3:50" x14ac:dyDescent="0.3">
      <c r="C12" s="10"/>
      <c r="D12" s="20"/>
      <c r="E12" s="20"/>
    </row>
    <row r="13" spans="3:50" x14ac:dyDescent="0.3">
      <c r="C13" s="10"/>
      <c r="D13" s="20"/>
      <c r="E13" s="20"/>
    </row>
    <row r="14" spans="3:50" x14ac:dyDescent="0.3">
      <c r="C14"/>
    </row>
    <row r="15" spans="3:50" x14ac:dyDescent="0.3">
      <c r="C15"/>
    </row>
    <row r="16" spans="3:50" x14ac:dyDescent="0.3">
      <c r="C16"/>
    </row>
    <row r="17" spans="3:3" x14ac:dyDescent="0.3">
      <c r="C17"/>
    </row>
    <row r="18" spans="3:3" x14ac:dyDescent="0.3">
      <c r="C18"/>
    </row>
    <row r="19" spans="3:3" x14ac:dyDescent="0.3">
      <c r="C19"/>
    </row>
    <row r="20" spans="3:3" x14ac:dyDescent="0.3">
      <c r="C20"/>
    </row>
    <row r="21" spans="3:3" x14ac:dyDescent="0.3">
      <c r="C21"/>
    </row>
    <row r="22" spans="3:3" x14ac:dyDescent="0.3">
      <c r="C22"/>
    </row>
    <row r="23" spans="3:3" x14ac:dyDescent="0.3">
      <c r="C23"/>
    </row>
    <row r="24" spans="3:3" x14ac:dyDescent="0.3">
      <c r="C24"/>
    </row>
    <row r="25" spans="3:3" x14ac:dyDescent="0.3">
      <c r="C25"/>
    </row>
    <row r="26" spans="3:3" x14ac:dyDescent="0.3">
      <c r="C26"/>
    </row>
    <row r="27" spans="3:3" x14ac:dyDescent="0.3">
      <c r="C27"/>
    </row>
    <row r="28" spans="3:3" x14ac:dyDescent="0.3">
      <c r="C28"/>
    </row>
    <row r="29" spans="3:3" x14ac:dyDescent="0.3">
      <c r="C29"/>
    </row>
    <row r="30" spans="3:3" x14ac:dyDescent="0.3">
      <c r="C30"/>
    </row>
    <row r="31" spans="3:3" x14ac:dyDescent="0.3">
      <c r="C31"/>
    </row>
    <row r="32" spans="3:3" x14ac:dyDescent="0.3">
      <c r="C32"/>
    </row>
    <row r="33" spans="3:3" x14ac:dyDescent="0.3">
      <c r="C33"/>
    </row>
    <row r="34" spans="3:3" x14ac:dyDescent="0.3">
      <c r="C34"/>
    </row>
    <row r="35" spans="3:3" x14ac:dyDescent="0.3">
      <c r="C35"/>
    </row>
    <row r="36" spans="3:3" x14ac:dyDescent="0.3">
      <c r="C36"/>
    </row>
    <row r="37" spans="3:3" x14ac:dyDescent="0.3">
      <c r="C37"/>
    </row>
    <row r="38" spans="3:3" x14ac:dyDescent="0.3">
      <c r="C38"/>
    </row>
    <row r="39" spans="3:3" x14ac:dyDescent="0.3">
      <c r="C39"/>
    </row>
    <row r="40" spans="3:3" x14ac:dyDescent="0.3">
      <c r="C40"/>
    </row>
    <row r="41" spans="3:3" x14ac:dyDescent="0.3">
      <c r="C41"/>
    </row>
    <row r="42" spans="3:3" x14ac:dyDescent="0.3">
      <c r="C42"/>
    </row>
    <row r="43" spans="3:3" x14ac:dyDescent="0.3">
      <c r="C43"/>
    </row>
    <row r="44" spans="3:3" x14ac:dyDescent="0.3">
      <c r="C44"/>
    </row>
    <row r="45" spans="3:3" x14ac:dyDescent="0.3">
      <c r="C45"/>
    </row>
    <row r="46" spans="3:3" x14ac:dyDescent="0.3">
      <c r="C46"/>
    </row>
    <row r="47" spans="3:3" x14ac:dyDescent="0.3">
      <c r="C47"/>
    </row>
    <row r="48" spans="3:3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</sheetData>
  <customSheetViews>
    <customSheetView guid="{1243F246-525E-48D5-BCD5-10109B205A3A}" showPageBreaks="1" fitToPage="1">
      <selection activeCell="C11" sqref="C11"/>
      <pageMargins left="0.7" right="0.7" top="0.75" bottom="0.75" header="0.3" footer="0.3"/>
      <pageSetup paperSize="262" orientation="landscape" horizontalDpi="300" verticalDpi="0" r:id="rId2"/>
    </customSheetView>
  </customSheetViews>
  <hyperlinks>
    <hyperlink ref="H2" location="'Top5'!A1" display="TOP 5 Summary"/>
  </hyperlinks>
  <pageMargins left="0.7" right="0.7" top="0.75" bottom="0.75" header="0.3" footer="0.3"/>
  <pageSetup paperSize="262" orientation="landscape" horizontalDpi="300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BE102"/>
  <sheetViews>
    <sheetView topLeftCell="M1" workbookViewId="0">
      <selection sqref="A1:XFD1048576"/>
    </sheetView>
  </sheetViews>
  <sheetFormatPr defaultRowHeight="15" x14ac:dyDescent="0.25"/>
  <cols>
    <col min="1" max="1" width="27.28515625" bestFit="1" customWidth="1"/>
    <col min="2" max="2" width="16.28515625" bestFit="1" customWidth="1"/>
    <col min="3" max="3" width="17.5703125" bestFit="1" customWidth="1"/>
    <col min="4" max="4" width="18" bestFit="1" customWidth="1"/>
    <col min="5" max="5" width="17.5703125" bestFit="1" customWidth="1"/>
    <col min="6" max="6" width="12.140625" bestFit="1" customWidth="1"/>
    <col min="7" max="7" width="19.5703125" bestFit="1" customWidth="1"/>
    <col min="8" max="8" width="16.140625" bestFit="1" customWidth="1"/>
    <col min="9" max="9" width="18.85546875" bestFit="1" customWidth="1"/>
    <col min="10" max="10" width="17.28515625" bestFit="1" customWidth="1"/>
    <col min="11" max="11" width="19.85546875" bestFit="1" customWidth="1"/>
    <col min="12" max="12" width="20.7109375" bestFit="1" customWidth="1"/>
    <col min="13" max="13" width="16.42578125" bestFit="1" customWidth="1"/>
    <col min="14" max="14" width="16.7109375" bestFit="1" customWidth="1"/>
    <col min="15" max="15" width="16.140625" bestFit="1" customWidth="1"/>
    <col min="16" max="16" width="16.85546875" bestFit="1" customWidth="1"/>
    <col min="17" max="17" width="17.28515625" bestFit="1" customWidth="1"/>
    <col min="18" max="18" width="22" bestFit="1" customWidth="1"/>
    <col min="19" max="19" width="19.42578125" bestFit="1" customWidth="1"/>
    <col min="20" max="20" width="19.5703125" bestFit="1" customWidth="1"/>
    <col min="21" max="21" width="12.7109375" bestFit="1" customWidth="1"/>
    <col min="22" max="22" width="24.28515625" bestFit="1" customWidth="1"/>
    <col min="23" max="23" width="16.28515625" bestFit="1" customWidth="1"/>
    <col min="24" max="24" width="17.5703125" bestFit="1" customWidth="1"/>
    <col min="25" max="25" width="19.140625" bestFit="1" customWidth="1"/>
    <col min="26" max="26" width="17.42578125" bestFit="1" customWidth="1"/>
    <col min="27" max="27" width="16.5703125" bestFit="1" customWidth="1"/>
    <col min="28" max="28" width="20.7109375" bestFit="1" customWidth="1"/>
    <col min="29" max="29" width="21.42578125" bestFit="1" customWidth="1"/>
    <col min="30" max="30" width="17.85546875" bestFit="1" customWidth="1"/>
    <col min="31" max="31" width="22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9.570312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60</v>
      </c>
    </row>
    <row r="3" spans="1:57" x14ac:dyDescent="0.25">
      <c r="A3" s="45" t="s">
        <v>15</v>
      </c>
      <c r="B3" s="45" t="s">
        <v>14</v>
      </c>
    </row>
    <row r="4" spans="1:57" ht="59.25" x14ac:dyDescent="0.25">
      <c r="A4" s="45" t="s">
        <v>12</v>
      </c>
      <c r="B4" t="s">
        <v>455</v>
      </c>
      <c r="C4" t="s">
        <v>456</v>
      </c>
      <c r="D4" t="s">
        <v>457</v>
      </c>
      <c r="E4" t="s">
        <v>458</v>
      </c>
      <c r="F4" t="s">
        <v>459</v>
      </c>
      <c r="G4" t="s">
        <v>460</v>
      </c>
      <c r="H4" t="s">
        <v>461</v>
      </c>
      <c r="I4" t="s">
        <v>462</v>
      </c>
      <c r="J4" t="s">
        <v>463</v>
      </c>
      <c r="K4" t="s">
        <v>464</v>
      </c>
      <c r="L4" t="s">
        <v>465</v>
      </c>
      <c r="M4" t="s">
        <v>466</v>
      </c>
      <c r="N4" t="s">
        <v>467</v>
      </c>
      <c r="O4" t="s">
        <v>468</v>
      </c>
      <c r="P4" t="s">
        <v>469</v>
      </c>
      <c r="Q4" t="s">
        <v>470</v>
      </c>
      <c r="R4" t="s">
        <v>471</v>
      </c>
      <c r="S4" t="s">
        <v>472</v>
      </c>
      <c r="T4" t="s">
        <v>473</v>
      </c>
      <c r="U4" t="s">
        <v>474</v>
      </c>
      <c r="V4" t="s">
        <v>475</v>
      </c>
      <c r="W4" t="s">
        <v>476</v>
      </c>
      <c r="X4" t="s">
        <v>477</v>
      </c>
      <c r="Y4" t="s">
        <v>478</v>
      </c>
      <c r="Z4" t="s">
        <v>479</v>
      </c>
      <c r="AA4" t="s">
        <v>480</v>
      </c>
      <c r="AB4" t="s">
        <v>486</v>
      </c>
      <c r="AC4" t="s">
        <v>481</v>
      </c>
      <c r="AD4" t="s">
        <v>487</v>
      </c>
      <c r="AE4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s="47" t="s">
        <v>13</v>
      </c>
    </row>
    <row r="5" spans="1:57" x14ac:dyDescent="0.25">
      <c r="A5" s="46" t="s">
        <v>241</v>
      </c>
      <c r="B5" s="1"/>
      <c r="C5" s="1"/>
      <c r="D5" s="1"/>
      <c r="E5" s="1"/>
      <c r="F5" s="1"/>
      <c r="G5" s="1">
        <v>86.206896551724142</v>
      </c>
      <c r="H5" s="1">
        <v>77.777777777777771</v>
      </c>
      <c r="I5" s="1"/>
      <c r="J5" s="1"/>
      <c r="K5" s="1"/>
      <c r="L5" s="1"/>
      <c r="M5" s="1"/>
      <c r="N5" s="1">
        <v>59.090909090909086</v>
      </c>
      <c r="O5" s="1">
        <v>90</v>
      </c>
      <c r="P5" s="1">
        <v>92.857142857142861</v>
      </c>
      <c r="Q5" s="1"/>
      <c r="R5" s="1">
        <v>94.73684210526315</v>
      </c>
      <c r="S5" s="1"/>
      <c r="T5" s="1"/>
      <c r="U5" s="1">
        <v>101.6</v>
      </c>
      <c r="V5" s="1"/>
      <c r="W5" s="1"/>
      <c r="X5" s="1">
        <v>40</v>
      </c>
      <c r="Y5" s="1"/>
      <c r="Z5" s="1"/>
      <c r="AA5" s="1"/>
      <c r="AB5" s="1">
        <v>102</v>
      </c>
      <c r="AC5" s="1"/>
      <c r="AD5" s="1">
        <v>62.962962962962962</v>
      </c>
      <c r="AE5" s="1">
        <v>95</v>
      </c>
      <c r="AF5" s="1">
        <v>92.857142857142861</v>
      </c>
      <c r="AG5" s="1"/>
      <c r="AH5" s="1"/>
      <c r="AI5" s="1"/>
      <c r="AJ5" s="1">
        <v>65.384615384615387</v>
      </c>
      <c r="AK5" s="1">
        <v>93.75</v>
      </c>
      <c r="AL5" s="1">
        <v>59.375</v>
      </c>
      <c r="AM5" s="1"/>
      <c r="AN5" s="1">
        <v>96</v>
      </c>
      <c r="AO5" s="1"/>
      <c r="AP5" s="1"/>
      <c r="AQ5" s="1">
        <v>73.07692307692308</v>
      </c>
      <c r="AR5" s="1">
        <v>83.333333333333329</v>
      </c>
      <c r="AS5" s="1">
        <v>100.6</v>
      </c>
      <c r="AT5" s="1">
        <v>101</v>
      </c>
      <c r="AU5" s="1"/>
      <c r="AV5" s="1"/>
      <c r="AW5" s="1"/>
      <c r="AX5" s="1">
        <v>101.4</v>
      </c>
      <c r="AY5" s="1"/>
      <c r="AZ5" s="1"/>
      <c r="BA5" s="1">
        <v>89.474000000000004</v>
      </c>
      <c r="BB5" s="1"/>
      <c r="BC5" s="1">
        <v>93.103448275862064</v>
      </c>
      <c r="BD5" s="1"/>
      <c r="BE5" s="1">
        <v>1951.5869942736567</v>
      </c>
    </row>
    <row r="6" spans="1:57" x14ac:dyDescent="0.25">
      <c r="A6" s="46" t="s">
        <v>184</v>
      </c>
      <c r="B6" s="1"/>
      <c r="C6" s="1"/>
      <c r="D6" s="1"/>
      <c r="E6" s="1">
        <v>8.3333333333333286</v>
      </c>
      <c r="F6" s="1"/>
      <c r="G6" s="1"/>
      <c r="H6" s="1"/>
      <c r="I6" s="1">
        <v>43.902439024390247</v>
      </c>
      <c r="J6" s="1"/>
      <c r="K6" s="1">
        <v>28.571428571428569</v>
      </c>
      <c r="L6" s="1">
        <v>76.92307692307692</v>
      </c>
      <c r="M6" s="1"/>
      <c r="N6" s="1">
        <v>63.636363636363633</v>
      </c>
      <c r="O6" s="1"/>
      <c r="P6" s="1">
        <v>85.714285714285708</v>
      </c>
      <c r="Q6" s="1"/>
      <c r="R6" s="1"/>
      <c r="S6" s="1"/>
      <c r="T6" s="1"/>
      <c r="U6" s="1"/>
      <c r="V6" s="1">
        <v>47.058823529411761</v>
      </c>
      <c r="W6" s="1"/>
      <c r="X6" s="1"/>
      <c r="Y6" s="1"/>
      <c r="Z6" s="1">
        <v>100.9</v>
      </c>
      <c r="AA6" s="1"/>
      <c r="AB6" s="1"/>
      <c r="AC6" s="1"/>
      <c r="AD6" s="1">
        <v>51.851851851851855</v>
      </c>
      <c r="AE6" s="1"/>
      <c r="AF6" s="1"/>
      <c r="AG6" s="1"/>
      <c r="AH6" s="1">
        <v>73.333333333333329</v>
      </c>
      <c r="AI6" s="1">
        <v>58.333333333333329</v>
      </c>
      <c r="AJ6" s="1"/>
      <c r="AK6" s="1"/>
      <c r="AL6" s="1"/>
      <c r="AM6" s="1"/>
      <c r="AN6" s="1">
        <v>48</v>
      </c>
      <c r="AO6" s="1"/>
      <c r="AP6" s="1">
        <v>23.07692307692308</v>
      </c>
      <c r="AQ6" s="1"/>
      <c r="AR6" s="1"/>
      <c r="AS6" s="1"/>
      <c r="AT6" s="1"/>
      <c r="AU6" s="1">
        <v>40</v>
      </c>
      <c r="AV6" s="1"/>
      <c r="AW6" s="1"/>
      <c r="AX6" s="1"/>
      <c r="AY6" s="1"/>
      <c r="AZ6" s="1"/>
      <c r="BA6" s="1"/>
      <c r="BB6" s="1"/>
      <c r="BC6" s="1">
        <v>41.379310344827587</v>
      </c>
      <c r="BD6" s="1"/>
      <c r="BE6" s="1">
        <v>791.01450267255939</v>
      </c>
    </row>
    <row r="7" spans="1:57" x14ac:dyDescent="0.25">
      <c r="A7" s="46" t="s">
        <v>250</v>
      </c>
      <c r="B7" s="1"/>
      <c r="C7" s="1"/>
      <c r="D7" s="1"/>
      <c r="E7" s="1"/>
      <c r="F7" s="1"/>
      <c r="G7" s="1">
        <v>55.172413793103452</v>
      </c>
      <c r="H7" s="1"/>
      <c r="I7" s="1"/>
      <c r="J7" s="1">
        <v>81.818181818181813</v>
      </c>
      <c r="K7" s="1"/>
      <c r="L7" s="1"/>
      <c r="M7" s="1">
        <v>87.5</v>
      </c>
      <c r="N7" s="1"/>
      <c r="O7" s="1"/>
      <c r="P7" s="1"/>
      <c r="Q7" s="1"/>
      <c r="R7" s="1"/>
      <c r="S7" s="1">
        <v>77.777777777777771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>
        <v>77.777777777777771</v>
      </c>
      <c r="AE7" s="1"/>
      <c r="AF7" s="1"/>
      <c r="AG7" s="1"/>
      <c r="AH7" s="1">
        <v>86.666666666666671</v>
      </c>
      <c r="AI7" s="1"/>
      <c r="AJ7" s="1"/>
      <c r="AK7" s="1"/>
      <c r="AL7" s="1"/>
      <c r="AM7" s="1">
        <v>84.21052631578948</v>
      </c>
      <c r="AN7" s="1"/>
      <c r="AO7" s="1"/>
      <c r="AP7" s="1"/>
      <c r="AQ7" s="1"/>
      <c r="AR7" s="1"/>
      <c r="AS7" s="1"/>
      <c r="AT7" s="1"/>
      <c r="AU7" s="1"/>
      <c r="AV7" s="1">
        <v>100.3</v>
      </c>
      <c r="AW7" s="1"/>
      <c r="AX7" s="1"/>
      <c r="AY7" s="1">
        <v>88.888888888888886</v>
      </c>
      <c r="AZ7" s="1"/>
      <c r="BA7" s="1"/>
      <c r="BB7" s="1"/>
      <c r="BC7" s="1"/>
      <c r="BD7" s="1"/>
      <c r="BE7" s="1">
        <v>740.11223303818588</v>
      </c>
    </row>
    <row r="8" spans="1:57" x14ac:dyDescent="0.25">
      <c r="A8" s="46" t="s">
        <v>216</v>
      </c>
      <c r="B8" s="1"/>
      <c r="C8" s="1"/>
      <c r="D8" s="1"/>
      <c r="E8" s="1"/>
      <c r="F8" s="1">
        <v>80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68</v>
      </c>
      <c r="Y8" s="1"/>
      <c r="Z8" s="1">
        <v>77.777777777777771</v>
      </c>
      <c r="AA8" s="1"/>
      <c r="AB8" s="1"/>
      <c r="AC8" s="1"/>
      <c r="AD8" s="1"/>
      <c r="AE8" s="1"/>
      <c r="AF8" s="1">
        <v>101.4</v>
      </c>
      <c r="AG8" s="1"/>
      <c r="AH8" s="1"/>
      <c r="AI8" s="1"/>
      <c r="AJ8" s="1"/>
      <c r="AK8" s="1"/>
      <c r="AL8" s="1">
        <v>90.625</v>
      </c>
      <c r="AM8" s="1"/>
      <c r="AN8" s="1"/>
      <c r="AO8" s="1"/>
      <c r="AP8" s="1">
        <v>84.615384615384613</v>
      </c>
      <c r="AQ8" s="1"/>
      <c r="AR8" s="1"/>
      <c r="AS8" s="1"/>
      <c r="AT8" s="1"/>
      <c r="AU8" s="1"/>
      <c r="AV8" s="1"/>
      <c r="AW8" s="1">
        <v>93.75</v>
      </c>
      <c r="AX8" s="1"/>
      <c r="AY8" s="1"/>
      <c r="AZ8" s="1">
        <v>101.3</v>
      </c>
      <c r="BA8" s="1"/>
      <c r="BB8" s="1"/>
      <c r="BC8" s="1"/>
      <c r="BD8" s="1"/>
      <c r="BE8" s="1">
        <v>697.4681623931624</v>
      </c>
    </row>
    <row r="9" spans="1:57" x14ac:dyDescent="0.25">
      <c r="A9" s="46" t="s">
        <v>140</v>
      </c>
      <c r="B9" s="1"/>
      <c r="C9" s="1"/>
      <c r="D9" s="1">
        <v>76.19047619047619</v>
      </c>
      <c r="E9" s="1"/>
      <c r="F9" s="1"/>
      <c r="G9" s="1">
        <v>89.65517241379311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101.7</v>
      </c>
      <c r="W9" s="1"/>
      <c r="X9" s="1"/>
      <c r="Y9" s="1">
        <v>94.73684210526315</v>
      </c>
      <c r="Z9" s="1"/>
      <c r="AA9" s="1"/>
      <c r="AB9" s="1"/>
      <c r="AC9" s="1"/>
      <c r="AD9" s="1"/>
      <c r="AE9" s="1"/>
      <c r="AF9" s="1"/>
      <c r="AG9" s="1"/>
      <c r="AH9" s="1"/>
      <c r="AI9" s="1">
        <v>58.333333333333329</v>
      </c>
      <c r="AJ9" s="1"/>
      <c r="AK9" s="1">
        <v>68.75</v>
      </c>
      <c r="AL9" s="1"/>
      <c r="AM9" s="1">
        <v>84.21052631578948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>
        <v>573.57635035865519</v>
      </c>
    </row>
    <row r="10" spans="1:57" x14ac:dyDescent="0.25">
      <c r="A10" s="46" t="s">
        <v>422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47.368421052631575</v>
      </c>
      <c r="S10" s="1"/>
      <c r="T10" s="1"/>
      <c r="U10" s="1">
        <v>93.75</v>
      </c>
      <c r="V10" s="1"/>
      <c r="W10" s="1"/>
      <c r="X10" s="1"/>
      <c r="Y10" s="1"/>
      <c r="Z10" s="1"/>
      <c r="AA10" s="1"/>
      <c r="AB10" s="1">
        <v>90</v>
      </c>
      <c r="AC10" s="1"/>
      <c r="AD10" s="1"/>
      <c r="AE10" s="1">
        <v>85</v>
      </c>
      <c r="AF10" s="1"/>
      <c r="AG10" s="1"/>
      <c r="AH10" s="1"/>
      <c r="AI10" s="1"/>
      <c r="AJ10" s="1">
        <v>50</v>
      </c>
      <c r="AK10" s="1"/>
      <c r="AL10" s="1"/>
      <c r="AM10" s="1"/>
      <c r="AN10" s="1"/>
      <c r="AO10" s="1"/>
      <c r="AP10" s="1"/>
      <c r="AQ10" s="1">
        <v>96.15384615384616</v>
      </c>
      <c r="AR10" s="1"/>
      <c r="AS10" s="1"/>
      <c r="AT10" s="1"/>
      <c r="AU10" s="1"/>
      <c r="AV10" s="1"/>
      <c r="AW10" s="1"/>
      <c r="AX10" s="1"/>
      <c r="AY10" s="1"/>
      <c r="AZ10" s="1"/>
      <c r="BA10" s="1">
        <v>101.9</v>
      </c>
      <c r="BB10" s="1"/>
      <c r="BC10" s="1"/>
      <c r="BD10" s="1"/>
      <c r="BE10" s="1">
        <v>564.17226720647773</v>
      </c>
    </row>
    <row r="11" spans="1:57" x14ac:dyDescent="0.25">
      <c r="A11" s="46" t="s">
        <v>131</v>
      </c>
      <c r="B11" s="1"/>
      <c r="C11" s="1"/>
      <c r="D11" s="1"/>
      <c r="E11" s="1"/>
      <c r="F11" s="1"/>
      <c r="G11" s="1">
        <v>82.758620689655174</v>
      </c>
      <c r="H11" s="1">
        <v>88.888888888888886</v>
      </c>
      <c r="I11" s="1"/>
      <c r="J11" s="1"/>
      <c r="K11" s="1"/>
      <c r="L11" s="1"/>
      <c r="M11" s="1"/>
      <c r="N11" s="1">
        <v>81.818181818181813</v>
      </c>
      <c r="O11" s="1"/>
      <c r="P11" s="1">
        <v>9.9999999999999995E-7</v>
      </c>
      <c r="Q11" s="1">
        <v>60</v>
      </c>
      <c r="R11" s="1"/>
      <c r="S11" s="1"/>
      <c r="T11" s="1"/>
      <c r="U11" s="1"/>
      <c r="V11" s="1"/>
      <c r="W11" s="1"/>
      <c r="X11" s="1"/>
      <c r="Y11" s="1"/>
      <c r="Z11" s="1"/>
      <c r="AA11" s="1">
        <v>101.8</v>
      </c>
      <c r="AB11" s="1"/>
      <c r="AC11" s="1"/>
      <c r="AD11" s="1">
        <v>88.888888888888886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>
        <v>504.15458128561477</v>
      </c>
    </row>
    <row r="12" spans="1:57" x14ac:dyDescent="0.25">
      <c r="A12" s="46" t="s">
        <v>127</v>
      </c>
      <c r="B12" s="1"/>
      <c r="C12" s="1">
        <v>71.428571428571431</v>
      </c>
      <c r="D12" s="1"/>
      <c r="E12" s="1"/>
      <c r="F12" s="1"/>
      <c r="G12" s="1">
        <v>58.620689655172413</v>
      </c>
      <c r="H12" s="1"/>
      <c r="I12" s="1"/>
      <c r="J12" s="1">
        <v>90.909090909090907</v>
      </c>
      <c r="K12" s="1"/>
      <c r="L12" s="1"/>
      <c r="M12" s="1">
        <v>75</v>
      </c>
      <c r="N12" s="1"/>
      <c r="O12" s="1"/>
      <c r="P12" s="1"/>
      <c r="Q12" s="1"/>
      <c r="R12" s="1"/>
      <c r="S12" s="1">
        <v>25.925925925925924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v>88.888888888888886</v>
      </c>
      <c r="AE12" s="1"/>
      <c r="AF12" s="1"/>
      <c r="AG12" s="1"/>
      <c r="AH12" s="1">
        <v>93.333333333333329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>
        <v>504.10650014098286</v>
      </c>
    </row>
    <row r="13" spans="1:57" x14ac:dyDescent="0.25">
      <c r="A13" s="46" t="s">
        <v>374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60</v>
      </c>
      <c r="P13" s="1"/>
      <c r="Q13" s="1"/>
      <c r="R13" s="1">
        <v>68.421052631578945</v>
      </c>
      <c r="S13" s="1"/>
      <c r="T13" s="1"/>
      <c r="U13" s="1"/>
      <c r="V13" s="1"/>
      <c r="W13" s="1"/>
      <c r="X13" s="1"/>
      <c r="Y13" s="1"/>
      <c r="Z13" s="1"/>
      <c r="AA13" s="1"/>
      <c r="AB13" s="1">
        <v>70</v>
      </c>
      <c r="AC13" s="1"/>
      <c r="AD13" s="1"/>
      <c r="AE13" s="1">
        <v>45</v>
      </c>
      <c r="AF13" s="1"/>
      <c r="AG13" s="1"/>
      <c r="AH13" s="1"/>
      <c r="AI13" s="1"/>
      <c r="AJ13" s="1">
        <v>69.230769230769226</v>
      </c>
      <c r="AK13" s="1"/>
      <c r="AL13" s="1"/>
      <c r="AM13" s="1"/>
      <c r="AN13" s="1"/>
      <c r="AO13" s="1"/>
      <c r="AP13" s="1"/>
      <c r="AQ13" s="1">
        <v>102.6</v>
      </c>
      <c r="AR13" s="1"/>
      <c r="AS13" s="1"/>
      <c r="AT13" s="1"/>
      <c r="AU13" s="1"/>
      <c r="AV13" s="1"/>
      <c r="AW13" s="1"/>
      <c r="AX13" s="1"/>
      <c r="AY13" s="1"/>
      <c r="AZ13" s="1"/>
      <c r="BA13" s="1">
        <v>84.210999999999999</v>
      </c>
      <c r="BB13" s="1"/>
      <c r="BC13" s="1"/>
      <c r="BD13" s="1"/>
      <c r="BE13" s="1">
        <v>499.46282186234816</v>
      </c>
    </row>
    <row r="14" spans="1:57" x14ac:dyDescent="0.25">
      <c r="A14" s="46" t="s">
        <v>139</v>
      </c>
      <c r="B14" s="1"/>
      <c r="C14" s="1"/>
      <c r="D14" s="1">
        <v>95.238095238095241</v>
      </c>
      <c r="E14" s="1"/>
      <c r="F14" s="1"/>
      <c r="G14" s="1">
        <v>51.724137931034484</v>
      </c>
      <c r="H14" s="1">
        <v>101.8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63.157894736842103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>
        <v>78.94736842105263</v>
      </c>
      <c r="AP14" s="1"/>
      <c r="AQ14" s="1"/>
      <c r="AR14" s="1"/>
      <c r="AS14" s="1"/>
      <c r="AT14" s="1"/>
      <c r="AU14" s="1"/>
      <c r="AV14" s="1"/>
      <c r="AW14" s="1"/>
      <c r="AX14" s="1"/>
      <c r="AY14" s="1">
        <v>96.296296296296291</v>
      </c>
      <c r="AZ14" s="1"/>
      <c r="BA14" s="1"/>
      <c r="BB14" s="1"/>
      <c r="BC14" s="1"/>
      <c r="BD14" s="1"/>
      <c r="BE14" s="1">
        <v>487.16379262332077</v>
      </c>
    </row>
    <row r="15" spans="1:57" x14ac:dyDescent="0.25">
      <c r="A15" s="46" t="s">
        <v>125</v>
      </c>
      <c r="B15" s="1"/>
      <c r="C15" s="1">
        <v>101.4</v>
      </c>
      <c r="D15" s="1">
        <v>80.952380952380949</v>
      </c>
      <c r="E15" s="1"/>
      <c r="F15" s="1"/>
      <c r="G15" s="1">
        <v>96.551724137931032</v>
      </c>
      <c r="H15" s="1"/>
      <c r="I15" s="1">
        <v>58.536585365853661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v>81.481481481481481</v>
      </c>
      <c r="AE15" s="1"/>
      <c r="AF15" s="1"/>
      <c r="AG15" s="1"/>
      <c r="AH15" s="1"/>
      <c r="AI15" s="1"/>
      <c r="AJ15" s="1"/>
      <c r="AK15" s="1">
        <v>50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>
        <v>468.92217193764714</v>
      </c>
    </row>
    <row r="16" spans="1:57" x14ac:dyDescent="0.25">
      <c r="A16" s="46" t="s">
        <v>217</v>
      </c>
      <c r="B16" s="1"/>
      <c r="C16" s="1"/>
      <c r="D16" s="1"/>
      <c r="E16" s="1"/>
      <c r="F16" s="1">
        <v>80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v>63.636363636363633</v>
      </c>
      <c r="U16" s="1"/>
      <c r="V16" s="1"/>
      <c r="W16" s="1"/>
      <c r="X16" s="1">
        <v>9.9999999999999995E-7</v>
      </c>
      <c r="Y16" s="1"/>
      <c r="Z16" s="1">
        <v>66.666666666666671</v>
      </c>
      <c r="AA16" s="1"/>
      <c r="AB16" s="1"/>
      <c r="AC16" s="1"/>
      <c r="AD16" s="1">
        <v>37.037037037037038</v>
      </c>
      <c r="AE16" s="1"/>
      <c r="AF16" s="1"/>
      <c r="AG16" s="1"/>
      <c r="AH16" s="1">
        <v>6.6666666666666572</v>
      </c>
      <c r="AI16" s="1"/>
      <c r="AJ16" s="1"/>
      <c r="AK16" s="1"/>
      <c r="AL16" s="1">
        <v>75</v>
      </c>
      <c r="AM16" s="1">
        <v>73.68421052631578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>
        <v>65.517241379310349</v>
      </c>
      <c r="BD16" s="1"/>
      <c r="BE16" s="1">
        <v>468.20818691236013</v>
      </c>
    </row>
    <row r="17" spans="1:57" x14ac:dyDescent="0.25">
      <c r="A17" s="46" t="s">
        <v>62</v>
      </c>
      <c r="B17" s="1">
        <v>76.470588235294116</v>
      </c>
      <c r="C17" s="1"/>
      <c r="D17" s="1">
        <v>42.857142857142861</v>
      </c>
      <c r="E17" s="1"/>
      <c r="F17" s="1"/>
      <c r="G17" s="1"/>
      <c r="H17" s="1">
        <v>72.222222222222229</v>
      </c>
      <c r="I17" s="1"/>
      <c r="J17" s="1"/>
      <c r="K17" s="1"/>
      <c r="L17" s="1"/>
      <c r="M17" s="1"/>
      <c r="N17" s="1">
        <v>72.72727272727272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77.777777777777771</v>
      </c>
      <c r="AB17" s="1"/>
      <c r="AC17" s="1"/>
      <c r="AD17" s="1"/>
      <c r="AE17" s="1"/>
      <c r="AF17" s="1"/>
      <c r="AG17" s="1"/>
      <c r="AH17" s="1"/>
      <c r="AI17" s="1"/>
      <c r="AJ17" s="1"/>
      <c r="AK17" s="1">
        <v>75</v>
      </c>
      <c r="AL17" s="1"/>
      <c r="AM17" s="1"/>
      <c r="AN17" s="1"/>
      <c r="AO17" s="1">
        <v>42.105263157894733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>
        <v>459.16026697760446</v>
      </c>
    </row>
    <row r="18" spans="1:57" x14ac:dyDescent="0.25">
      <c r="A18" s="46" t="s">
        <v>328</v>
      </c>
      <c r="B18" s="1"/>
      <c r="C18" s="1"/>
      <c r="D18" s="1"/>
      <c r="E18" s="1"/>
      <c r="F18" s="1"/>
      <c r="G18" s="1"/>
      <c r="H18" s="1"/>
      <c r="I18" s="1"/>
      <c r="J18" s="1">
        <v>86.36363636363636</v>
      </c>
      <c r="K18" s="1"/>
      <c r="L18" s="1"/>
      <c r="M18" s="1"/>
      <c r="N18" s="1"/>
      <c r="O18" s="1"/>
      <c r="P18" s="1"/>
      <c r="Q18" s="1"/>
      <c r="R18" s="1"/>
      <c r="S18" s="1">
        <v>96.296296296296291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>
        <v>92.592592592592595</v>
      </c>
      <c r="AE18" s="1"/>
      <c r="AF18" s="1"/>
      <c r="AG18" s="1"/>
      <c r="AH18" s="1"/>
      <c r="AI18" s="1"/>
      <c r="AJ18" s="1">
        <v>88.461538461538467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>
        <v>92.592592592592595</v>
      </c>
      <c r="AZ18" s="1"/>
      <c r="BA18" s="1"/>
      <c r="BB18" s="1"/>
      <c r="BC18" s="1"/>
      <c r="BD18" s="1"/>
      <c r="BE18" s="1">
        <v>456.30665630665629</v>
      </c>
    </row>
    <row r="19" spans="1:57" x14ac:dyDescent="0.25">
      <c r="A19" s="46" t="s">
        <v>251</v>
      </c>
      <c r="B19" s="1"/>
      <c r="C19" s="1"/>
      <c r="D19" s="1"/>
      <c r="E19" s="1"/>
      <c r="F19" s="1"/>
      <c r="G19" s="1">
        <v>24.137931034482762</v>
      </c>
      <c r="H19" s="1"/>
      <c r="I19" s="1">
        <v>60.975609756097562</v>
      </c>
      <c r="J19" s="1">
        <v>18.181818181818173</v>
      </c>
      <c r="K19" s="1"/>
      <c r="L19" s="1"/>
      <c r="M19" s="1"/>
      <c r="N19" s="1"/>
      <c r="O19" s="1"/>
      <c r="P19" s="1"/>
      <c r="Q19" s="1"/>
      <c r="R19" s="1"/>
      <c r="S19" s="1">
        <v>88.888888888888886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77.777777777777771</v>
      </c>
      <c r="AE19" s="1"/>
      <c r="AF19" s="1"/>
      <c r="AG19" s="1"/>
      <c r="AH19" s="1">
        <v>40</v>
      </c>
      <c r="AI19" s="1"/>
      <c r="AJ19" s="1">
        <v>46.153846153846153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>
        <v>33.333333333333329</v>
      </c>
      <c r="AW19" s="1"/>
      <c r="AX19" s="1"/>
      <c r="AY19" s="1">
        <v>66.666666666666657</v>
      </c>
      <c r="AZ19" s="1"/>
      <c r="BA19" s="1"/>
      <c r="BB19" s="1"/>
      <c r="BC19" s="1"/>
      <c r="BD19" s="1"/>
      <c r="BE19" s="1">
        <v>456.11587179291121</v>
      </c>
    </row>
    <row r="20" spans="1:57" x14ac:dyDescent="0.25">
      <c r="A20" s="46" t="s">
        <v>221</v>
      </c>
      <c r="B20" s="1"/>
      <c r="C20" s="1"/>
      <c r="D20" s="1"/>
      <c r="E20" s="1"/>
      <c r="F20" s="1">
        <v>40</v>
      </c>
      <c r="G20" s="1"/>
      <c r="H20" s="1"/>
      <c r="I20" s="1">
        <v>75.609756097560975</v>
      </c>
      <c r="J20" s="1"/>
      <c r="K20" s="1">
        <v>57.142857142857139</v>
      </c>
      <c r="L20" s="1"/>
      <c r="M20" s="1"/>
      <c r="N20" s="1"/>
      <c r="O20" s="1"/>
      <c r="P20" s="1"/>
      <c r="Q20" s="1"/>
      <c r="R20" s="1"/>
      <c r="S20" s="1"/>
      <c r="T20" s="1">
        <v>27.272727272727266</v>
      </c>
      <c r="U20" s="1"/>
      <c r="V20" s="1"/>
      <c r="W20" s="1">
        <v>43.478260869565219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73.333333333333329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>
        <v>62.5</v>
      </c>
      <c r="AX20" s="1"/>
      <c r="AY20" s="1"/>
      <c r="AZ20" s="1"/>
      <c r="BA20" s="1"/>
      <c r="BB20" s="1"/>
      <c r="BC20" s="1">
        <v>75.862068965517238</v>
      </c>
      <c r="BD20" s="1"/>
      <c r="BE20" s="1">
        <v>455.19900368156118</v>
      </c>
    </row>
    <row r="21" spans="1:57" x14ac:dyDescent="0.25">
      <c r="A21" s="46" t="s">
        <v>389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63.636363636363633</v>
      </c>
      <c r="U21" s="1"/>
      <c r="V21" s="1"/>
      <c r="W21" s="1"/>
      <c r="X21" s="1"/>
      <c r="Y21" s="1"/>
      <c r="Z21" s="1"/>
      <c r="AA21" s="1"/>
      <c r="AB21" s="1"/>
      <c r="AC21" s="1"/>
      <c r="AD21" s="1">
        <v>44.444444444444443</v>
      </c>
      <c r="AE21" s="1"/>
      <c r="AF21" s="1"/>
      <c r="AG21" s="1"/>
      <c r="AH21" s="1"/>
      <c r="AI21" s="1"/>
      <c r="AJ21" s="1"/>
      <c r="AK21" s="1"/>
      <c r="AL21" s="1">
        <v>93.75</v>
      </c>
      <c r="AM21" s="1">
        <v>68.421052631578945</v>
      </c>
      <c r="AN21" s="1"/>
      <c r="AO21" s="1"/>
      <c r="AP21" s="1">
        <v>92.307692307692307</v>
      </c>
      <c r="AQ21" s="1"/>
      <c r="AR21" s="1"/>
      <c r="AS21" s="1"/>
      <c r="AT21" s="1"/>
      <c r="AU21" s="1"/>
      <c r="AV21" s="1"/>
      <c r="AW21" s="1">
        <v>75</v>
      </c>
      <c r="AX21" s="1"/>
      <c r="AY21" s="1"/>
      <c r="AZ21" s="1"/>
      <c r="BA21" s="1"/>
      <c r="BB21" s="1"/>
      <c r="BC21" s="1"/>
      <c r="BD21" s="1"/>
      <c r="BE21" s="1">
        <v>437.55955302007936</v>
      </c>
    </row>
    <row r="22" spans="1:57" x14ac:dyDescent="0.25">
      <c r="A22" s="46" t="s">
        <v>220</v>
      </c>
      <c r="B22" s="1"/>
      <c r="C22" s="1"/>
      <c r="D22" s="1"/>
      <c r="E22" s="1"/>
      <c r="F22" s="1">
        <v>46.666666666666664</v>
      </c>
      <c r="G22" s="1"/>
      <c r="H22" s="1"/>
      <c r="I22" s="1">
        <v>92.682926829268297</v>
      </c>
      <c r="J22" s="1"/>
      <c r="K22" s="1">
        <v>92.857142857142861</v>
      </c>
      <c r="L22" s="1"/>
      <c r="M22" s="1"/>
      <c r="N22" s="1"/>
      <c r="O22" s="1"/>
      <c r="P22" s="1"/>
      <c r="Q22" s="1"/>
      <c r="R22" s="1"/>
      <c r="S22" s="1"/>
      <c r="T22" s="1">
        <v>101.1</v>
      </c>
      <c r="U22" s="1"/>
      <c r="V22" s="1"/>
      <c r="W22" s="1">
        <v>95.652173913043484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>
        <v>428.95891026612128</v>
      </c>
    </row>
    <row r="23" spans="1:57" x14ac:dyDescent="0.25">
      <c r="A23" s="46" t="s">
        <v>311</v>
      </c>
      <c r="B23" s="1"/>
      <c r="C23" s="1"/>
      <c r="D23" s="1"/>
      <c r="E23" s="1"/>
      <c r="F23" s="1"/>
      <c r="G23" s="1"/>
      <c r="H23" s="1"/>
      <c r="I23" s="1"/>
      <c r="J23" s="1"/>
      <c r="K23" s="1">
        <v>101.4</v>
      </c>
      <c r="L23" s="1">
        <v>92.307692307692307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40</v>
      </c>
      <c r="Y23" s="1"/>
      <c r="Z23" s="1"/>
      <c r="AA23" s="1"/>
      <c r="AB23" s="1"/>
      <c r="AC23" s="1"/>
      <c r="AD23" s="1"/>
      <c r="AE23" s="1"/>
      <c r="AF23" s="1">
        <v>78.571428571428569</v>
      </c>
      <c r="AG23" s="1"/>
      <c r="AH23" s="1"/>
      <c r="AI23" s="1"/>
      <c r="AJ23" s="1"/>
      <c r="AK23" s="1"/>
      <c r="AL23" s="1">
        <v>84.375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>
        <v>396.65412087912085</v>
      </c>
    </row>
    <row r="24" spans="1:57" x14ac:dyDescent="0.25">
      <c r="A24" s="46" t="s">
        <v>129</v>
      </c>
      <c r="B24" s="1">
        <v>82.35294117647058</v>
      </c>
      <c r="C24" s="1">
        <v>64.285714285714278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v>68.181818181818187</v>
      </c>
      <c r="O24" s="1"/>
      <c r="P24" s="1"/>
      <c r="Q24" s="1"/>
      <c r="R24" s="1"/>
      <c r="S24" s="1">
        <v>77.777777777777771</v>
      </c>
      <c r="T24" s="1"/>
      <c r="U24" s="1"/>
      <c r="V24" s="1"/>
      <c r="W24" s="1"/>
      <c r="X24" s="1"/>
      <c r="Y24" s="1"/>
      <c r="Z24" s="1"/>
      <c r="AA24" s="1">
        <v>83.333333333333343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>
        <v>375.93158475511416</v>
      </c>
    </row>
    <row r="25" spans="1:57" x14ac:dyDescent="0.25">
      <c r="A25" s="46" t="s">
        <v>329</v>
      </c>
      <c r="B25" s="1"/>
      <c r="C25" s="1"/>
      <c r="D25" s="1"/>
      <c r="E25" s="1"/>
      <c r="F25" s="1"/>
      <c r="G25" s="1"/>
      <c r="H25" s="1"/>
      <c r="I25" s="1"/>
      <c r="J25" s="1">
        <v>81.818181818181813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>
        <v>100.8</v>
      </c>
      <c r="AD25" s="1"/>
      <c r="AE25" s="1"/>
      <c r="AF25" s="1"/>
      <c r="AG25" s="1"/>
      <c r="AH25" s="1">
        <v>80</v>
      </c>
      <c r="AI25" s="1"/>
      <c r="AJ25" s="1"/>
      <c r="AK25" s="1"/>
      <c r="AL25" s="1"/>
      <c r="AM25" s="1">
        <v>94.73684210526315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>
        <v>357.35502392344495</v>
      </c>
    </row>
    <row r="26" spans="1:57" x14ac:dyDescent="0.25">
      <c r="A26" s="46" t="s">
        <v>379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55.555555555555557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>
        <v>26.666666666666657</v>
      </c>
      <c r="AI26" s="1"/>
      <c r="AJ26" s="1">
        <v>80.769230769230774</v>
      </c>
      <c r="AK26" s="1"/>
      <c r="AL26" s="1"/>
      <c r="AM26" s="1">
        <v>36.84210526315789</v>
      </c>
      <c r="AN26" s="1"/>
      <c r="AO26" s="1"/>
      <c r="AP26" s="1"/>
      <c r="AQ26" s="1"/>
      <c r="AR26" s="1"/>
      <c r="AS26" s="1"/>
      <c r="AT26" s="1"/>
      <c r="AU26" s="1"/>
      <c r="AV26" s="1"/>
      <c r="AW26" s="1">
        <v>50</v>
      </c>
      <c r="AX26" s="1"/>
      <c r="AY26" s="1">
        <v>59.25925925925926</v>
      </c>
      <c r="AZ26" s="1"/>
      <c r="BA26" s="1"/>
      <c r="BB26" s="1"/>
      <c r="BC26" s="1"/>
      <c r="BD26" s="1"/>
      <c r="BE26" s="1">
        <v>309.09281751387016</v>
      </c>
    </row>
    <row r="27" spans="1:57" x14ac:dyDescent="0.25">
      <c r="A27" s="46" t="s">
        <v>91</v>
      </c>
      <c r="B27" s="1">
        <v>52.941176470588232</v>
      </c>
      <c r="C27" s="1">
        <v>7.1428571428571388</v>
      </c>
      <c r="D27" s="1"/>
      <c r="E27" s="1"/>
      <c r="F27" s="1"/>
      <c r="G27" s="1"/>
      <c r="H27" s="1"/>
      <c r="I27" s="1"/>
      <c r="J27" s="1">
        <v>18.181818181818173</v>
      </c>
      <c r="K27" s="1"/>
      <c r="L27" s="1"/>
      <c r="M27" s="1"/>
      <c r="N27" s="1"/>
      <c r="O27" s="1"/>
      <c r="P27" s="1">
        <v>21.428571428571431</v>
      </c>
      <c r="Q27" s="1"/>
      <c r="R27" s="1"/>
      <c r="S27" s="1"/>
      <c r="T27" s="1">
        <v>9.0909090909090793</v>
      </c>
      <c r="U27" s="1"/>
      <c r="V27" s="1">
        <v>5.8823529411764639</v>
      </c>
      <c r="W27" s="1"/>
      <c r="X27" s="1"/>
      <c r="Y27" s="1"/>
      <c r="Z27" s="1">
        <v>33.333333333333343</v>
      </c>
      <c r="AA27" s="1"/>
      <c r="AB27" s="1"/>
      <c r="AC27" s="1">
        <v>12.5</v>
      </c>
      <c r="AD27" s="1">
        <v>3.7037037037037095</v>
      </c>
      <c r="AE27" s="1"/>
      <c r="AF27" s="1"/>
      <c r="AG27" s="1"/>
      <c r="AH27" s="1"/>
      <c r="AI27" s="1"/>
      <c r="AJ27" s="1"/>
      <c r="AK27" s="1"/>
      <c r="AL27" s="1">
        <v>28.125</v>
      </c>
      <c r="AM27" s="1">
        <v>10.526315789473671</v>
      </c>
      <c r="AN27" s="1"/>
      <c r="AO27" s="1"/>
      <c r="AP27" s="1">
        <v>7.6923076923076934</v>
      </c>
      <c r="AQ27" s="1"/>
      <c r="AR27" s="1"/>
      <c r="AS27" s="1">
        <v>16.666666666666657</v>
      </c>
      <c r="AT27" s="1">
        <v>80</v>
      </c>
      <c r="AU27" s="1"/>
      <c r="AV27" s="1"/>
      <c r="AW27" s="1">
        <v>0</v>
      </c>
      <c r="AX27" s="1"/>
      <c r="AY27" s="1"/>
      <c r="AZ27" s="1"/>
      <c r="BA27" s="1"/>
      <c r="BB27" s="1"/>
      <c r="BC27" s="1"/>
      <c r="BD27" s="1"/>
      <c r="BE27" s="1">
        <v>307.21501244140563</v>
      </c>
    </row>
    <row r="28" spans="1:57" x14ac:dyDescent="0.25">
      <c r="A28" s="46" t="s">
        <v>126</v>
      </c>
      <c r="B28" s="1"/>
      <c r="C28" s="1">
        <v>92.857142857142861</v>
      </c>
      <c r="D28" s="1"/>
      <c r="E28" s="1"/>
      <c r="F28" s="1"/>
      <c r="G28" s="1"/>
      <c r="H28" s="1"/>
      <c r="I28" s="1">
        <v>97.560975609756099</v>
      </c>
      <c r="J28" s="1"/>
      <c r="K28" s="1"/>
      <c r="L28" s="1"/>
      <c r="M28" s="1"/>
      <c r="N28" s="1"/>
      <c r="O28" s="1"/>
      <c r="P28" s="1"/>
      <c r="Q28" s="1"/>
      <c r="R28" s="1"/>
      <c r="S28" s="1">
        <v>102.7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>
        <v>293.11811846689898</v>
      </c>
    </row>
    <row r="29" spans="1:57" x14ac:dyDescent="0.25">
      <c r="A29" s="46" t="s">
        <v>330</v>
      </c>
      <c r="B29" s="1"/>
      <c r="C29" s="1"/>
      <c r="D29" s="1"/>
      <c r="E29" s="1"/>
      <c r="F29" s="1"/>
      <c r="G29" s="1"/>
      <c r="H29" s="1"/>
      <c r="I29" s="1"/>
      <c r="J29" s="1">
        <v>81.818181818181813</v>
      </c>
      <c r="K29" s="1"/>
      <c r="L29" s="1"/>
      <c r="M29" s="1"/>
      <c r="N29" s="1"/>
      <c r="O29" s="1"/>
      <c r="P29" s="1"/>
      <c r="Q29" s="1"/>
      <c r="R29" s="1"/>
      <c r="S29" s="1">
        <v>66.666666666666657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>
        <v>96.15384615384616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48.148148148148145</v>
      </c>
      <c r="AZ29" s="1"/>
      <c r="BA29" s="1"/>
      <c r="BB29" s="1"/>
      <c r="BC29" s="1"/>
      <c r="BD29" s="1"/>
      <c r="BE29" s="1">
        <v>292.78684278684278</v>
      </c>
    </row>
    <row r="30" spans="1:57" x14ac:dyDescent="0.25">
      <c r="A30" s="46" t="s">
        <v>512</v>
      </c>
      <c r="B30" s="1"/>
      <c r="C30" s="1"/>
      <c r="D30" s="1"/>
      <c r="E30" s="1"/>
      <c r="F30" s="1"/>
      <c r="G30" s="1"/>
      <c r="H30" s="1"/>
      <c r="I30" s="1">
        <v>97.560975609756099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92.307692307692307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>
        <v>101.6</v>
      </c>
      <c r="AX30" s="1"/>
      <c r="AY30" s="1"/>
      <c r="AZ30" s="1"/>
      <c r="BA30" s="1"/>
      <c r="BB30" s="1"/>
      <c r="BC30" s="1"/>
      <c r="BD30" s="1"/>
      <c r="BE30" s="1">
        <v>291.46866791744844</v>
      </c>
    </row>
    <row r="31" spans="1:57" x14ac:dyDescent="0.25">
      <c r="A31" s="46" t="s">
        <v>208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v>63.636363636363633</v>
      </c>
      <c r="U31" s="1"/>
      <c r="V31" s="1"/>
      <c r="W31" s="1">
        <v>30.434782608695656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101.9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>
        <v>84.615384615384613</v>
      </c>
      <c r="BA31" s="1"/>
      <c r="BB31" s="1"/>
      <c r="BC31" s="1"/>
      <c r="BD31" s="1"/>
      <c r="BE31" s="1">
        <v>280.58653086044387</v>
      </c>
    </row>
    <row r="32" spans="1:57" x14ac:dyDescent="0.25">
      <c r="A32" s="46" t="s">
        <v>108</v>
      </c>
      <c r="B32" s="1">
        <v>29.411764705882348</v>
      </c>
      <c r="C32" s="1"/>
      <c r="D32" s="1">
        <v>33.333333333333329</v>
      </c>
      <c r="E32" s="1"/>
      <c r="F32" s="1"/>
      <c r="G32" s="1">
        <v>3.448275862068968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v>17.647058823529406</v>
      </c>
      <c r="W32" s="1"/>
      <c r="X32" s="1"/>
      <c r="Y32" s="1">
        <v>73.68421052631578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>
        <v>18.75</v>
      </c>
      <c r="AL32" s="1"/>
      <c r="AM32" s="1"/>
      <c r="AN32" s="1"/>
      <c r="AO32" s="1">
        <v>101.9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>
        <v>278.17464325112985</v>
      </c>
    </row>
    <row r="33" spans="1:57" x14ac:dyDescent="0.25">
      <c r="A33" s="46" t="s">
        <v>107</v>
      </c>
      <c r="B33" s="1">
        <v>88.235294117647058</v>
      </c>
      <c r="C33" s="1"/>
      <c r="D33" s="1">
        <v>52.38095238095238</v>
      </c>
      <c r="E33" s="1"/>
      <c r="F33" s="1"/>
      <c r="G33" s="1">
        <v>65.517241379310349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>
        <v>52.631578947368418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>
        <v>258.76506682527821</v>
      </c>
    </row>
    <row r="34" spans="1:57" x14ac:dyDescent="0.25">
      <c r="A34" s="46" t="s">
        <v>176</v>
      </c>
      <c r="B34" s="1"/>
      <c r="C34" s="1"/>
      <c r="D34" s="1"/>
      <c r="E34" s="1">
        <v>83.333333333333329</v>
      </c>
      <c r="F34" s="1">
        <v>101.5</v>
      </c>
      <c r="G34" s="1"/>
      <c r="H34" s="1"/>
      <c r="I34" s="1"/>
      <c r="J34" s="1"/>
      <c r="K34" s="1"/>
      <c r="L34" s="1">
        <v>69.230769230769226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>
        <v>254.06410256410254</v>
      </c>
    </row>
    <row r="35" spans="1:57" x14ac:dyDescent="0.25">
      <c r="A35" s="46" t="s">
        <v>128</v>
      </c>
      <c r="B35" s="1"/>
      <c r="C35" s="1">
        <v>64.285714285714278</v>
      </c>
      <c r="D35" s="1"/>
      <c r="E35" s="1"/>
      <c r="F35" s="1"/>
      <c r="G35" s="1"/>
      <c r="H35" s="1"/>
      <c r="I35" s="1">
        <v>73.170731707317074</v>
      </c>
      <c r="J35" s="1"/>
      <c r="K35" s="1"/>
      <c r="L35" s="1"/>
      <c r="M35" s="1"/>
      <c r="N35" s="1"/>
      <c r="O35" s="1"/>
      <c r="P35" s="1"/>
      <c r="Q35" s="1"/>
      <c r="R35" s="1"/>
      <c r="S35" s="1">
        <v>14.81481481481481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>
        <v>66.666666666666657</v>
      </c>
      <c r="AW35" s="1"/>
      <c r="AX35" s="1"/>
      <c r="AY35" s="1">
        <v>29.629629629629633</v>
      </c>
      <c r="AZ35" s="1"/>
      <c r="BA35" s="1"/>
      <c r="BB35" s="1"/>
      <c r="BC35" s="1"/>
      <c r="BD35" s="1"/>
      <c r="BE35" s="1">
        <v>248.56755710414245</v>
      </c>
    </row>
    <row r="36" spans="1:57" x14ac:dyDescent="0.25">
      <c r="A36" s="46" t="s">
        <v>212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64.705882352941174</v>
      </c>
      <c r="W36" s="1"/>
      <c r="X36" s="1"/>
      <c r="Y36" s="1"/>
      <c r="Z36" s="1"/>
      <c r="AA36" s="1"/>
      <c r="AB36" s="1"/>
      <c r="AC36" s="1"/>
      <c r="AD36" s="1"/>
      <c r="AE36" s="1"/>
      <c r="AF36" s="1">
        <v>92.857142857142861</v>
      </c>
      <c r="AG36" s="1"/>
      <c r="AH36" s="1"/>
      <c r="AI36" s="1">
        <v>33.333333333333329</v>
      </c>
      <c r="AJ36" s="1"/>
      <c r="AK36" s="1"/>
      <c r="AL36" s="1"/>
      <c r="AM36" s="1">
        <v>52.631578947368418</v>
      </c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>
        <v>243.52793749078577</v>
      </c>
    </row>
    <row r="37" spans="1:57" x14ac:dyDescent="0.25">
      <c r="A37" s="46" t="s">
        <v>312</v>
      </c>
      <c r="B37" s="1"/>
      <c r="C37" s="1"/>
      <c r="D37" s="1"/>
      <c r="E37" s="1"/>
      <c r="F37" s="1"/>
      <c r="G37" s="1"/>
      <c r="H37" s="1"/>
      <c r="I37" s="1"/>
      <c r="J37" s="1"/>
      <c r="K37" s="1">
        <v>35.714285714285708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v>52.941176470588232</v>
      </c>
      <c r="W37" s="1"/>
      <c r="X37" s="1"/>
      <c r="Y37" s="1"/>
      <c r="Z37" s="1"/>
      <c r="AA37" s="1"/>
      <c r="AB37" s="1"/>
      <c r="AC37" s="1">
        <v>75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>
        <v>76.92307692307692</v>
      </c>
      <c r="BA37" s="1"/>
      <c r="BB37" s="1"/>
      <c r="BC37" s="1"/>
      <c r="BD37" s="1"/>
      <c r="BE37" s="1">
        <v>240.57853910795086</v>
      </c>
    </row>
    <row r="38" spans="1:57" x14ac:dyDescent="0.25">
      <c r="A38" s="46" t="s">
        <v>240</v>
      </c>
      <c r="B38" s="1"/>
      <c r="C38" s="1"/>
      <c r="D38" s="1"/>
      <c r="E38" s="1"/>
      <c r="F38" s="1"/>
      <c r="G38" s="1"/>
      <c r="H38" s="1">
        <v>88.888888888888886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70.588235294117652</v>
      </c>
      <c r="W38" s="1"/>
      <c r="X38" s="1"/>
      <c r="Y38" s="1"/>
      <c r="Z38" s="1"/>
      <c r="AA38" s="1"/>
      <c r="AB38" s="1"/>
      <c r="AC38" s="1">
        <v>75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>
        <v>234.47712418300654</v>
      </c>
    </row>
    <row r="39" spans="1:57" x14ac:dyDescent="0.25">
      <c r="A39" s="46" t="s">
        <v>215</v>
      </c>
      <c r="B39" s="1"/>
      <c r="C39" s="1"/>
      <c r="D39" s="1"/>
      <c r="E39" s="1"/>
      <c r="F39" s="1">
        <v>80</v>
      </c>
      <c r="G39" s="1"/>
      <c r="H39" s="1"/>
      <c r="I39" s="1"/>
      <c r="J39" s="1"/>
      <c r="K39" s="1">
        <v>57.142857142857139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v>24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71.875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>
        <v>233.01785714285714</v>
      </c>
    </row>
    <row r="40" spans="1:57" x14ac:dyDescent="0.25">
      <c r="A40" s="46" t="s">
        <v>427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>
        <v>61.53846153846154</v>
      </c>
      <c r="M40" s="1"/>
      <c r="N40" s="1"/>
      <c r="O40" s="1"/>
      <c r="P40" s="1"/>
      <c r="Q40" s="1"/>
      <c r="R40" s="1"/>
      <c r="S40" s="1"/>
      <c r="T40" s="1"/>
      <c r="U40" s="1"/>
      <c r="V40" s="1">
        <v>23.529411764705884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>
        <v>80</v>
      </c>
      <c r="AV40" s="1"/>
      <c r="AW40" s="1"/>
      <c r="AX40" s="1"/>
      <c r="AY40" s="1"/>
      <c r="AZ40" s="1"/>
      <c r="BA40" s="1"/>
      <c r="BB40" s="1">
        <v>50</v>
      </c>
      <c r="BC40" s="1"/>
      <c r="BD40" s="1"/>
      <c r="BE40" s="1">
        <v>215.06787330316743</v>
      </c>
    </row>
    <row r="41" spans="1:57" x14ac:dyDescent="0.25">
      <c r="A41" s="46" t="s">
        <v>213</v>
      </c>
      <c r="B41" s="1"/>
      <c r="C41" s="1"/>
      <c r="D41" s="1"/>
      <c r="E41" s="1"/>
      <c r="F41" s="1">
        <v>93.333333333333329</v>
      </c>
      <c r="G41" s="1"/>
      <c r="H41" s="1"/>
      <c r="I41" s="1"/>
      <c r="J41" s="1"/>
      <c r="K41" s="1">
        <v>7.1428571428571388</v>
      </c>
      <c r="L41" s="1">
        <v>7.6923076923076934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>
        <v>42.857142857142854</v>
      </c>
      <c r="AG41" s="1"/>
      <c r="AH41" s="1"/>
      <c r="AI41" s="1"/>
      <c r="AJ41" s="1"/>
      <c r="AK41" s="1"/>
      <c r="AL41" s="1"/>
      <c r="AM41" s="1">
        <v>36.84210526315789</v>
      </c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>
        <v>23.07692307692308</v>
      </c>
      <c r="BA41" s="1"/>
      <c r="BB41" s="1"/>
      <c r="BC41" s="1"/>
      <c r="BD41" s="1"/>
      <c r="BE41" s="1">
        <v>210.94466936572201</v>
      </c>
    </row>
    <row r="42" spans="1:57" x14ac:dyDescent="0.25">
      <c r="A42" s="46" t="s">
        <v>141</v>
      </c>
      <c r="B42" s="1"/>
      <c r="C42" s="1"/>
      <c r="D42" s="1">
        <v>66.666666666666657</v>
      </c>
      <c r="E42" s="1"/>
      <c r="F42" s="1"/>
      <c r="G42" s="1">
        <v>20.689655172413794</v>
      </c>
      <c r="H42" s="1"/>
      <c r="I42" s="1"/>
      <c r="J42" s="1"/>
      <c r="K42" s="1"/>
      <c r="L42" s="1"/>
      <c r="M42" s="1"/>
      <c r="N42" s="1">
        <v>95.454545454545453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22.222222222222229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>
        <v>205.03308951584813</v>
      </c>
    </row>
    <row r="43" spans="1:57" x14ac:dyDescent="0.25">
      <c r="A43" s="46" t="s">
        <v>275</v>
      </c>
      <c r="B43" s="1"/>
      <c r="C43" s="1">
        <v>28.571428571428569</v>
      </c>
      <c r="D43" s="1"/>
      <c r="E43" s="1"/>
      <c r="F43" s="1"/>
      <c r="G43" s="1"/>
      <c r="H43" s="1"/>
      <c r="I43" s="1">
        <v>53.658536585365852</v>
      </c>
      <c r="J43" s="1"/>
      <c r="K43" s="1"/>
      <c r="L43" s="1"/>
      <c r="M43" s="1"/>
      <c r="N43" s="1"/>
      <c r="O43" s="1"/>
      <c r="P43" s="1"/>
      <c r="Q43" s="1"/>
      <c r="R43" s="1"/>
      <c r="S43" s="1">
        <v>25.925925925925924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>
        <v>88.888888888888886</v>
      </c>
      <c r="AZ43" s="1"/>
      <c r="BA43" s="1"/>
      <c r="BB43" s="1"/>
      <c r="BC43" s="1"/>
      <c r="BD43" s="1"/>
      <c r="BE43" s="1">
        <v>197.04477997160922</v>
      </c>
    </row>
    <row r="44" spans="1:57" x14ac:dyDescent="0.25">
      <c r="A44" s="46" t="s">
        <v>273</v>
      </c>
      <c r="B44" s="1"/>
      <c r="C44" s="1"/>
      <c r="D44" s="1"/>
      <c r="E44" s="1"/>
      <c r="F44" s="1"/>
      <c r="G44" s="1"/>
      <c r="H44" s="1"/>
      <c r="I44" s="1">
        <v>92.682926829268297</v>
      </c>
      <c r="J44" s="1">
        <v>102.2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>
        <v>194.88292682926829</v>
      </c>
    </row>
    <row r="45" spans="1:57" x14ac:dyDescent="0.25">
      <c r="A45" s="46" t="s">
        <v>498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>
        <v>96.296296296296291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>
        <v>88.888888888888886</v>
      </c>
      <c r="AZ45" s="1"/>
      <c r="BA45" s="1"/>
      <c r="BB45" s="1"/>
      <c r="BC45" s="1"/>
      <c r="BD45" s="1"/>
      <c r="BE45" s="1">
        <v>185.18518518518516</v>
      </c>
    </row>
    <row r="46" spans="1:57" x14ac:dyDescent="0.25">
      <c r="A46" s="46" t="s">
        <v>143</v>
      </c>
      <c r="B46" s="1">
        <v>76.470588235294116</v>
      </c>
      <c r="C46" s="1"/>
      <c r="D46" s="1">
        <v>23.80952380952381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>
        <v>78.94736842105263</v>
      </c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>
        <v>179.22748046587054</v>
      </c>
    </row>
    <row r="47" spans="1:57" x14ac:dyDescent="0.25">
      <c r="A47" s="46" t="s">
        <v>430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>
        <v>32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>
        <v>68.75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>
        <v>72.413793103448285</v>
      </c>
      <c r="BD47" s="1"/>
      <c r="BE47" s="1">
        <v>173.16379310344828</v>
      </c>
    </row>
    <row r="48" spans="1:57" x14ac:dyDescent="0.25">
      <c r="A48" s="46" t="s">
        <v>219</v>
      </c>
      <c r="B48" s="1"/>
      <c r="C48" s="1"/>
      <c r="D48" s="1"/>
      <c r="E48" s="1"/>
      <c r="F48" s="1">
        <v>53.333333333333329</v>
      </c>
      <c r="G48" s="1"/>
      <c r="H48" s="1"/>
      <c r="I48" s="1"/>
      <c r="J48" s="1"/>
      <c r="K48" s="1"/>
      <c r="L48" s="1">
        <v>23.07692307692308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>
        <v>88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>
        <v>164.41025641025641</v>
      </c>
    </row>
    <row r="49" spans="1:57" x14ac:dyDescent="0.25">
      <c r="A49" s="46" t="s">
        <v>253</v>
      </c>
      <c r="B49" s="1"/>
      <c r="C49" s="1">
        <v>92.857142857142861</v>
      </c>
      <c r="D49" s="1"/>
      <c r="E49" s="1"/>
      <c r="F49" s="1"/>
      <c r="G49" s="1"/>
      <c r="H49" s="1"/>
      <c r="I49" s="1">
        <v>68.292682926829272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>
        <v>161.14982578397212</v>
      </c>
    </row>
    <row r="50" spans="1:57" x14ac:dyDescent="0.25">
      <c r="A50" s="46" t="s">
        <v>313</v>
      </c>
      <c r="B50" s="1"/>
      <c r="C50" s="1"/>
      <c r="D50" s="1"/>
      <c r="E50" s="1"/>
      <c r="F50" s="1"/>
      <c r="G50" s="1"/>
      <c r="H50" s="1"/>
      <c r="I50" s="1"/>
      <c r="J50" s="1"/>
      <c r="K50" s="1">
        <v>28.571428571428569</v>
      </c>
      <c r="L50" s="1">
        <v>30.769230769230774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>
        <v>64.285714285714278</v>
      </c>
      <c r="AG50" s="1"/>
      <c r="AH50" s="1"/>
      <c r="AI50" s="1"/>
      <c r="AJ50" s="1"/>
      <c r="AK50" s="1"/>
      <c r="AL50" s="1">
        <v>34.375</v>
      </c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>
        <v>158.00137362637361</v>
      </c>
    </row>
    <row r="51" spans="1:57" x14ac:dyDescent="0.25">
      <c r="A51" s="46" t="s">
        <v>182</v>
      </c>
      <c r="B51" s="1"/>
      <c r="C51" s="1"/>
      <c r="D51" s="1"/>
      <c r="E51" s="1">
        <v>29.166666666666657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v>64.285714285714278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>
        <v>60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>
        <v>153.45238095238093</v>
      </c>
    </row>
    <row r="52" spans="1:57" x14ac:dyDescent="0.25">
      <c r="A52" s="46" t="s">
        <v>242</v>
      </c>
      <c r="B52" s="1"/>
      <c r="C52" s="1"/>
      <c r="D52" s="1"/>
      <c r="E52" s="1"/>
      <c r="F52" s="1"/>
      <c r="G52" s="1"/>
      <c r="H52" s="1">
        <v>50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>
        <v>91.304347826086953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>
        <v>141.30434782608694</v>
      </c>
    </row>
    <row r="53" spans="1:57" x14ac:dyDescent="0.25">
      <c r="A53" s="46" t="s">
        <v>567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>
        <v>24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>
        <v>93.103448275862064</v>
      </c>
      <c r="BD53" s="1"/>
      <c r="BE53" s="1">
        <v>117.10344827586206</v>
      </c>
    </row>
    <row r="54" spans="1:57" x14ac:dyDescent="0.25">
      <c r="A54" s="46" t="s">
        <v>570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>
        <v>83.333333333333329</v>
      </c>
      <c r="AT54" s="1">
        <v>30</v>
      </c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>
        <v>113.33333333333333</v>
      </c>
    </row>
    <row r="55" spans="1:57" x14ac:dyDescent="0.25">
      <c r="A55" s="46" t="s">
        <v>359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>
        <v>62.5</v>
      </c>
      <c r="N55" s="1"/>
      <c r="O55" s="1"/>
      <c r="P55" s="1"/>
      <c r="Q55" s="1"/>
      <c r="R55" s="1">
        <v>47.368421052631575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>
        <v>109.86842105263158</v>
      </c>
    </row>
    <row r="56" spans="1:57" x14ac:dyDescent="0.25">
      <c r="A56" s="46" t="s">
        <v>106</v>
      </c>
      <c r="B56" s="1">
        <v>101.7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>
        <v>101.7</v>
      </c>
    </row>
    <row r="57" spans="1:57" x14ac:dyDescent="0.25">
      <c r="A57" s="46" t="s">
        <v>511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v>101.3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>
        <v>101.3</v>
      </c>
    </row>
    <row r="58" spans="1:57" x14ac:dyDescent="0.25">
      <c r="A58" s="46" t="s">
        <v>358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>
        <v>100.8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>
        <v>100.8</v>
      </c>
    </row>
    <row r="59" spans="1:57" x14ac:dyDescent="0.25">
      <c r="A59" s="46" t="s">
        <v>606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>
        <v>46.153846153846153</v>
      </c>
      <c r="BA59" s="1"/>
      <c r="BB59" s="1"/>
      <c r="BC59" s="1">
        <v>51.724137931034484</v>
      </c>
      <c r="BD59" s="1"/>
      <c r="BE59" s="1">
        <v>97.877984084880637</v>
      </c>
    </row>
    <row r="60" spans="1:57" x14ac:dyDescent="0.25">
      <c r="A60" s="46" t="s">
        <v>387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>
        <v>88.235294117647058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>
        <v>88.235294117647058</v>
      </c>
    </row>
    <row r="61" spans="1:57" x14ac:dyDescent="0.25">
      <c r="A61" s="46" t="s">
        <v>497</v>
      </c>
      <c r="B61" s="1"/>
      <c r="C61" s="1"/>
      <c r="D61" s="1"/>
      <c r="E61" s="1">
        <v>87.5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>
        <v>87.5</v>
      </c>
    </row>
    <row r="62" spans="1:57" x14ac:dyDescent="0.25">
      <c r="A62" s="46" t="s">
        <v>214</v>
      </c>
      <c r="B62" s="1"/>
      <c r="C62" s="1"/>
      <c r="D62" s="1"/>
      <c r="E62" s="1"/>
      <c r="F62" s="1">
        <v>86.666666666666671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>
        <v>86.666666666666671</v>
      </c>
    </row>
    <row r="63" spans="1:57" x14ac:dyDescent="0.25">
      <c r="A63" s="46" t="s">
        <v>277</v>
      </c>
      <c r="B63" s="1"/>
      <c r="C63" s="1"/>
      <c r="D63" s="1"/>
      <c r="E63" s="1"/>
      <c r="F63" s="1"/>
      <c r="G63" s="1"/>
      <c r="H63" s="1"/>
      <c r="I63" s="1">
        <v>19.512195121951223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>
        <v>64.285714285714278</v>
      </c>
      <c r="AY63" s="1"/>
      <c r="AZ63" s="1"/>
      <c r="BA63" s="1"/>
      <c r="BB63" s="1"/>
      <c r="BC63" s="1"/>
      <c r="BD63" s="1"/>
      <c r="BE63" s="1">
        <v>83.7979094076655</v>
      </c>
    </row>
    <row r="64" spans="1:57" x14ac:dyDescent="0.25">
      <c r="A64" s="46" t="s">
        <v>274</v>
      </c>
      <c r="B64" s="1"/>
      <c r="C64" s="1"/>
      <c r="D64" s="1"/>
      <c r="E64" s="1"/>
      <c r="F64" s="1"/>
      <c r="G64" s="1"/>
      <c r="H64" s="1"/>
      <c r="I64" s="1">
        <v>82.926829268292678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>
        <v>82.926829268292678</v>
      </c>
    </row>
    <row r="65" spans="1:57" x14ac:dyDescent="0.25">
      <c r="A65" s="46" t="s">
        <v>239</v>
      </c>
      <c r="B65" s="1"/>
      <c r="C65" s="1"/>
      <c r="D65" s="1"/>
      <c r="E65" s="1"/>
      <c r="F65" s="1"/>
      <c r="G65" s="1">
        <v>41.379310344827587</v>
      </c>
      <c r="H65" s="1"/>
      <c r="I65" s="1"/>
      <c r="J65" s="1"/>
      <c r="K65" s="1"/>
      <c r="L65" s="1"/>
      <c r="M65" s="1"/>
      <c r="N65" s="1"/>
      <c r="O65" s="1"/>
      <c r="P65" s="1"/>
      <c r="Q65" s="1">
        <v>40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>
        <v>81.379310344827587</v>
      </c>
    </row>
    <row r="66" spans="1:57" x14ac:dyDescent="0.25">
      <c r="A66" s="46" t="s">
        <v>142</v>
      </c>
      <c r="B66" s="1">
        <v>41.17647058823529</v>
      </c>
      <c r="C66" s="1"/>
      <c r="D66" s="1">
        <v>23.80952380952381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>
        <v>15.78947368421052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>
        <v>80.77546808196962</v>
      </c>
    </row>
    <row r="67" spans="1:57" x14ac:dyDescent="0.25">
      <c r="A67" s="46" t="s">
        <v>177</v>
      </c>
      <c r="B67" s="1"/>
      <c r="C67" s="1"/>
      <c r="D67" s="1"/>
      <c r="E67" s="1">
        <v>79.166666666666657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>
        <v>79.166666666666657</v>
      </c>
    </row>
    <row r="68" spans="1:57" x14ac:dyDescent="0.25">
      <c r="A68" s="46" t="s">
        <v>130</v>
      </c>
      <c r="B68" s="1"/>
      <c r="C68" s="1">
        <v>28.571428571428569</v>
      </c>
      <c r="D68" s="1"/>
      <c r="E68" s="1"/>
      <c r="F68" s="1"/>
      <c r="G68" s="1"/>
      <c r="H68" s="1"/>
      <c r="I68" s="1">
        <v>36.585365853658537</v>
      </c>
      <c r="J68" s="1">
        <v>9.0909090909090793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>
        <v>3.7037037037037095</v>
      </c>
      <c r="AZ68" s="1"/>
      <c r="BA68" s="1"/>
      <c r="BB68" s="1"/>
      <c r="BC68" s="1"/>
      <c r="BD68" s="1"/>
      <c r="BE68" s="1">
        <v>77.951407219699888</v>
      </c>
    </row>
    <row r="69" spans="1:57" x14ac:dyDescent="0.25">
      <c r="A69" s="46" t="s">
        <v>394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76.92307692307692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>
        <v>76.92307692307692</v>
      </c>
    </row>
    <row r="70" spans="1:57" x14ac:dyDescent="0.25">
      <c r="A70" s="46" t="s">
        <v>331</v>
      </c>
      <c r="B70" s="1"/>
      <c r="C70" s="1"/>
      <c r="D70" s="1"/>
      <c r="E70" s="1"/>
      <c r="F70" s="1"/>
      <c r="G70" s="1"/>
      <c r="H70" s="1"/>
      <c r="I70" s="1"/>
      <c r="J70" s="1">
        <v>63.636363636363633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>
        <v>12.5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>
        <v>76.136363636363626</v>
      </c>
    </row>
    <row r="71" spans="1:57" x14ac:dyDescent="0.25">
      <c r="A71" s="46" t="s">
        <v>390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>
        <v>18.181818181818173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42.105263157894733</v>
      </c>
      <c r="AN71" s="1"/>
      <c r="AO71" s="1"/>
      <c r="AP71" s="1"/>
      <c r="AQ71" s="1"/>
      <c r="AR71" s="1"/>
      <c r="AS71" s="1"/>
      <c r="AT71" s="1"/>
      <c r="AU71" s="1"/>
      <c r="AV71" s="1"/>
      <c r="AW71" s="1">
        <v>12.5</v>
      </c>
      <c r="AX71" s="1"/>
      <c r="AY71" s="1"/>
      <c r="AZ71" s="1"/>
      <c r="BA71" s="1"/>
      <c r="BB71" s="1"/>
      <c r="BC71" s="1"/>
      <c r="BD71" s="1"/>
      <c r="BE71" s="1">
        <v>72.787081339712898</v>
      </c>
    </row>
    <row r="72" spans="1:57" x14ac:dyDescent="0.25">
      <c r="A72" s="46" t="s">
        <v>278</v>
      </c>
      <c r="B72" s="1"/>
      <c r="C72" s="1"/>
      <c r="D72" s="1"/>
      <c r="E72" s="1"/>
      <c r="F72" s="1"/>
      <c r="G72" s="1"/>
      <c r="H72" s="1"/>
      <c r="I72" s="1">
        <v>7.3170731707317032</v>
      </c>
      <c r="J72" s="1">
        <v>31.818181818181813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5.2631578947368354</v>
      </c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>
        <v>25.925925925925924</v>
      </c>
      <c r="AZ72" s="1"/>
      <c r="BA72" s="1"/>
      <c r="BB72" s="1"/>
      <c r="BC72" s="1"/>
      <c r="BD72" s="1"/>
      <c r="BE72" s="1">
        <v>70.324338809576275</v>
      </c>
    </row>
    <row r="73" spans="1:57" x14ac:dyDescent="0.25">
      <c r="A73" s="46" t="s">
        <v>564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>
        <v>68</v>
      </c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>
        <v>68</v>
      </c>
    </row>
    <row r="74" spans="1:57" x14ac:dyDescent="0.25">
      <c r="A74" s="46" t="s">
        <v>563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>
        <v>68</v>
      </c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>
        <v>68</v>
      </c>
    </row>
    <row r="75" spans="1:57" x14ac:dyDescent="0.25">
      <c r="A75" s="46" t="s">
        <v>178</v>
      </c>
      <c r="B75" s="1"/>
      <c r="C75" s="1"/>
      <c r="D75" s="1"/>
      <c r="E75" s="1">
        <v>66.666666666666657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>
        <v>66.666666666666657</v>
      </c>
    </row>
    <row r="76" spans="1:57" x14ac:dyDescent="0.25">
      <c r="A76" s="46" t="s">
        <v>398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>
        <v>66.666666666666657</v>
      </c>
      <c r="BC76" s="1"/>
      <c r="BD76" s="1"/>
      <c r="BE76" s="1">
        <v>66.666666666666657</v>
      </c>
    </row>
    <row r="77" spans="1:57" x14ac:dyDescent="0.25">
      <c r="A77" s="46" t="s">
        <v>179</v>
      </c>
      <c r="B77" s="1"/>
      <c r="C77" s="1"/>
      <c r="D77" s="1"/>
      <c r="E77" s="1">
        <v>62.5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>
        <v>62.5</v>
      </c>
    </row>
    <row r="78" spans="1:57" x14ac:dyDescent="0.25">
      <c r="A78" s="46" t="s">
        <v>90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>
        <v>61.53846153846154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>
        <v>61.53846153846154</v>
      </c>
    </row>
    <row r="79" spans="1:57" x14ac:dyDescent="0.25">
      <c r="A79" s="46" t="s">
        <v>218</v>
      </c>
      <c r="B79" s="1"/>
      <c r="C79" s="1"/>
      <c r="D79" s="1"/>
      <c r="E79" s="1"/>
      <c r="F79" s="1">
        <v>60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>
        <v>60</v>
      </c>
    </row>
    <row r="80" spans="1:57" x14ac:dyDescent="0.25">
      <c r="A80" s="46" t="s">
        <v>132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>
        <v>46.153846153846153</v>
      </c>
      <c r="BA80" s="1"/>
      <c r="BB80" s="1"/>
      <c r="BC80" s="1">
        <v>13.793103448275872</v>
      </c>
      <c r="BD80" s="1"/>
      <c r="BE80" s="1">
        <v>59.946949602122025</v>
      </c>
    </row>
    <row r="81" spans="1:57" x14ac:dyDescent="0.25">
      <c r="A81" s="46" t="s">
        <v>314</v>
      </c>
      <c r="B81" s="1"/>
      <c r="C81" s="1"/>
      <c r="D81" s="1"/>
      <c r="E81" s="1"/>
      <c r="F81" s="1"/>
      <c r="G81" s="1"/>
      <c r="H81" s="1"/>
      <c r="I81" s="1"/>
      <c r="J81" s="1"/>
      <c r="K81" s="1">
        <v>14.285714285714278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>
        <v>42.857142857142854</v>
      </c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>
        <v>57.142857142857132</v>
      </c>
    </row>
    <row r="82" spans="1:57" x14ac:dyDescent="0.25">
      <c r="A82" s="46" t="s">
        <v>332</v>
      </c>
      <c r="B82" s="1"/>
      <c r="C82" s="1"/>
      <c r="D82" s="1"/>
      <c r="E82" s="1"/>
      <c r="F82" s="1"/>
      <c r="G82" s="1"/>
      <c r="H82" s="1"/>
      <c r="I82" s="1"/>
      <c r="J82" s="1">
        <v>40.909090909090907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15.78947368421052</v>
      </c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>
        <v>56.698564593301427</v>
      </c>
    </row>
    <row r="83" spans="1:57" x14ac:dyDescent="0.25">
      <c r="A83" s="46" t="s">
        <v>189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>
        <v>56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>
        <v>56</v>
      </c>
    </row>
    <row r="84" spans="1:57" x14ac:dyDescent="0.25">
      <c r="A84" s="46" t="s">
        <v>565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>
        <v>56</v>
      </c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>
        <v>56</v>
      </c>
    </row>
    <row r="85" spans="1:57" x14ac:dyDescent="0.25">
      <c r="A85" s="46" t="s">
        <v>180</v>
      </c>
      <c r="B85" s="1"/>
      <c r="C85" s="1"/>
      <c r="D85" s="1"/>
      <c r="E85" s="1">
        <v>50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>
        <v>50</v>
      </c>
    </row>
    <row r="86" spans="1:57" x14ac:dyDescent="0.25">
      <c r="A86" s="46" t="s">
        <v>276</v>
      </c>
      <c r="B86" s="1"/>
      <c r="C86" s="1"/>
      <c r="D86" s="1"/>
      <c r="E86" s="1"/>
      <c r="F86" s="1"/>
      <c r="G86" s="1"/>
      <c r="H86" s="1"/>
      <c r="I86" s="1">
        <v>48.780487804878049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>
        <v>48.780487804878049</v>
      </c>
    </row>
    <row r="87" spans="1:57" x14ac:dyDescent="0.25">
      <c r="A87" s="46" t="s">
        <v>144</v>
      </c>
      <c r="B87" s="1"/>
      <c r="C87" s="1"/>
      <c r="D87" s="1"/>
      <c r="E87" s="1"/>
      <c r="F87" s="1"/>
      <c r="G87" s="1">
        <v>17.241379310344826</v>
      </c>
      <c r="H87" s="1"/>
      <c r="I87" s="1"/>
      <c r="J87" s="1"/>
      <c r="K87" s="1"/>
      <c r="L87" s="1"/>
      <c r="M87" s="1"/>
      <c r="N87" s="1">
        <v>9.0909090909090793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>
        <v>21.05263157894737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>
        <v>47.384919980201275</v>
      </c>
    </row>
    <row r="88" spans="1:57" x14ac:dyDescent="0.25">
      <c r="A88" s="46" t="s">
        <v>429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>
        <v>44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>
        <v>44</v>
      </c>
    </row>
    <row r="89" spans="1:57" x14ac:dyDescent="0.25">
      <c r="A89" s="46" t="s">
        <v>181</v>
      </c>
      <c r="B89" s="1"/>
      <c r="C89" s="1"/>
      <c r="D89" s="1"/>
      <c r="E89" s="1">
        <v>41.666666666666664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>
        <v>41.666666666666664</v>
      </c>
    </row>
    <row r="90" spans="1:57" x14ac:dyDescent="0.25">
      <c r="A90" s="46" t="s">
        <v>426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>
        <v>29.411764705882348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>
        <v>29.411764705882348</v>
      </c>
    </row>
    <row r="91" spans="1:57" x14ac:dyDescent="0.25">
      <c r="A91" s="46" t="s">
        <v>443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>
        <v>28.571428571428569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>
        <v>28.571428571428569</v>
      </c>
    </row>
    <row r="92" spans="1:57" x14ac:dyDescent="0.25">
      <c r="A92" s="46" t="s">
        <v>566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>
        <v>28</v>
      </c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>
        <v>28</v>
      </c>
    </row>
    <row r="93" spans="1:57" x14ac:dyDescent="0.25">
      <c r="A93" s="46" t="s">
        <v>223</v>
      </c>
      <c r="B93" s="1"/>
      <c r="C93" s="1"/>
      <c r="D93" s="1"/>
      <c r="E93" s="1"/>
      <c r="F93" s="1">
        <v>13.333333333333329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>
        <v>11.111111111111114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>
        <v>24.444444444444443</v>
      </c>
    </row>
    <row r="94" spans="1:57" x14ac:dyDescent="0.25">
      <c r="A94" s="46" t="s">
        <v>513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>
        <v>23.07692307692308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>
        <v>23.07692307692308</v>
      </c>
    </row>
    <row r="95" spans="1:57" x14ac:dyDescent="0.25">
      <c r="A95" s="46" t="s">
        <v>502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>
        <v>21.428571428571431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>
        <v>21.428571428571431</v>
      </c>
    </row>
    <row r="96" spans="1:57" x14ac:dyDescent="0.25">
      <c r="A96" s="46" t="s">
        <v>183</v>
      </c>
      <c r="B96" s="1"/>
      <c r="C96" s="1"/>
      <c r="D96" s="1"/>
      <c r="E96" s="1">
        <v>20.833333333333329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>
        <v>20.833333333333329</v>
      </c>
    </row>
    <row r="97" spans="1:57" x14ac:dyDescent="0.25">
      <c r="A97" s="46" t="s">
        <v>222</v>
      </c>
      <c r="B97" s="1"/>
      <c r="C97" s="1"/>
      <c r="D97" s="1"/>
      <c r="E97" s="1"/>
      <c r="F97" s="1">
        <v>20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>
        <v>20</v>
      </c>
    </row>
    <row r="98" spans="1:57" x14ac:dyDescent="0.25">
      <c r="A98" s="46" t="s">
        <v>346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18.181818181818173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>
        <v>18.181818181818173</v>
      </c>
    </row>
    <row r="99" spans="1:57" x14ac:dyDescent="0.25">
      <c r="A99" s="46" t="s">
        <v>280</v>
      </c>
      <c r="B99" s="1"/>
      <c r="C99" s="1"/>
      <c r="D99" s="1"/>
      <c r="E99" s="1"/>
      <c r="F99" s="1"/>
      <c r="G99" s="1"/>
      <c r="H99" s="1"/>
      <c r="I99" s="1"/>
      <c r="J99" s="1">
        <v>9.9999999999999995E-7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>
        <v>9.9999999999999995E-7</v>
      </c>
    </row>
    <row r="100" spans="1:57" x14ac:dyDescent="0.25">
      <c r="A100" s="46" t="s">
        <v>431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>
        <v>9.9999999999999995E-7</v>
      </c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>
        <v>9.9999999999999995E-7</v>
      </c>
    </row>
    <row r="101" spans="1:57" x14ac:dyDescent="0.25">
      <c r="A101" s="46" t="s">
        <v>44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x14ac:dyDescent="0.25">
      <c r="A102" s="46" t="s">
        <v>13</v>
      </c>
      <c r="B102" s="1">
        <v>548.75882352941176</v>
      </c>
      <c r="C102" s="1">
        <v>551.4</v>
      </c>
      <c r="D102" s="1">
        <v>495.23809523809518</v>
      </c>
      <c r="E102" s="1">
        <v>529.16666666666652</v>
      </c>
      <c r="F102" s="1">
        <v>754.83333333333337</v>
      </c>
      <c r="G102" s="1">
        <v>693.10344827586221</v>
      </c>
      <c r="H102" s="1">
        <v>479.57777777777778</v>
      </c>
      <c r="I102" s="1">
        <v>1009.7560975609756</v>
      </c>
      <c r="J102" s="1">
        <v>706.74545554545443</v>
      </c>
      <c r="K102" s="1">
        <v>422.82857142857142</v>
      </c>
      <c r="L102" s="1">
        <v>423.07692307692309</v>
      </c>
      <c r="M102" s="1">
        <v>325.8</v>
      </c>
      <c r="N102" s="1">
        <v>468.18181818181813</v>
      </c>
      <c r="O102" s="1">
        <v>150</v>
      </c>
      <c r="P102" s="1">
        <v>264.28571528571428</v>
      </c>
      <c r="Q102" s="1">
        <v>100</v>
      </c>
      <c r="R102" s="1">
        <v>257.89473684210526</v>
      </c>
      <c r="S102" s="1">
        <v>632.32962962962961</v>
      </c>
      <c r="T102" s="1">
        <v>346.5545454545454</v>
      </c>
      <c r="U102" s="1">
        <v>195.35</v>
      </c>
      <c r="V102" s="1">
        <v>501.69999999999993</v>
      </c>
      <c r="W102" s="1">
        <v>260.86956521739131</v>
      </c>
      <c r="X102" s="1">
        <v>392.00000199999999</v>
      </c>
      <c r="Y102" s="1">
        <v>305.26315789473688</v>
      </c>
      <c r="Z102" s="1">
        <v>289.78888888888889</v>
      </c>
      <c r="AA102" s="1">
        <v>285.13333333333333</v>
      </c>
      <c r="AB102" s="1">
        <v>262</v>
      </c>
      <c r="AC102" s="1">
        <v>263.3</v>
      </c>
      <c r="AD102" s="1">
        <v>803.7037037037037</v>
      </c>
      <c r="AE102" s="1">
        <v>225</v>
      </c>
      <c r="AF102" s="1">
        <v>565.68571428571431</v>
      </c>
      <c r="AG102" s="1">
        <v>293.60769230769233</v>
      </c>
      <c r="AH102" s="1">
        <v>540</v>
      </c>
      <c r="AI102" s="1">
        <v>150</v>
      </c>
      <c r="AJ102" s="1">
        <v>496.15384615384613</v>
      </c>
      <c r="AK102" s="1">
        <v>318.75</v>
      </c>
      <c r="AL102" s="1">
        <v>606.25</v>
      </c>
      <c r="AM102" s="1">
        <v>707.16315789473697</v>
      </c>
      <c r="AN102" s="1">
        <v>388</v>
      </c>
      <c r="AO102" s="1">
        <v>317.6894736842105</v>
      </c>
      <c r="AP102" s="1">
        <v>207.69230769230768</v>
      </c>
      <c r="AQ102" s="1">
        <v>271.83076923076919</v>
      </c>
      <c r="AR102" s="1">
        <v>83.333333333333329</v>
      </c>
      <c r="AS102" s="1">
        <v>200.59999999999997</v>
      </c>
      <c r="AT102" s="1">
        <v>211</v>
      </c>
      <c r="AU102" s="1">
        <v>120</v>
      </c>
      <c r="AV102" s="1">
        <v>200.29999999999998</v>
      </c>
      <c r="AW102" s="1">
        <v>395.35</v>
      </c>
      <c r="AX102" s="1">
        <v>165.68571428571428</v>
      </c>
      <c r="AY102" s="1">
        <v>688.88888888888891</v>
      </c>
      <c r="AZ102" s="1">
        <v>378.22307692307692</v>
      </c>
      <c r="BA102" s="1">
        <v>275.58500000000004</v>
      </c>
      <c r="BB102" s="1">
        <v>116.66666666666666</v>
      </c>
      <c r="BC102" s="1">
        <v>506.89655172413791</v>
      </c>
      <c r="BD102" s="1"/>
      <c r="BE102" s="1">
        <v>21148.992481936035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E25"/>
  <sheetViews>
    <sheetView topLeftCell="M4" workbookViewId="0">
      <selection sqref="A1:XFD1048576"/>
    </sheetView>
  </sheetViews>
  <sheetFormatPr defaultRowHeight="15" x14ac:dyDescent="0.25"/>
  <cols>
    <col min="1" max="1" width="23.28515625" bestFit="1" customWidth="1"/>
    <col min="2" max="2" width="16.28515625" bestFit="1" customWidth="1"/>
    <col min="3" max="3" width="17.5703125" bestFit="1" customWidth="1"/>
    <col min="4" max="4" width="18" bestFit="1" customWidth="1"/>
    <col min="5" max="5" width="17.5703125" bestFit="1" customWidth="1"/>
    <col min="6" max="6" width="12.140625" bestFit="1" customWidth="1"/>
    <col min="7" max="7" width="19.5703125" bestFit="1" customWidth="1"/>
    <col min="8" max="8" width="16.140625" bestFit="1" customWidth="1"/>
    <col min="9" max="9" width="18.85546875" bestFit="1" customWidth="1"/>
    <col min="10" max="10" width="17.28515625" bestFit="1" customWidth="1"/>
    <col min="11" max="11" width="19.85546875" bestFit="1" customWidth="1"/>
    <col min="12" max="12" width="20.7109375" bestFit="1" customWidth="1"/>
    <col min="13" max="13" width="16.42578125" bestFit="1" customWidth="1"/>
    <col min="14" max="14" width="16.7109375" bestFit="1" customWidth="1"/>
    <col min="15" max="15" width="16.140625" bestFit="1" customWidth="1"/>
    <col min="16" max="16" width="16.85546875" bestFit="1" customWidth="1"/>
    <col min="17" max="17" width="17.28515625" bestFit="1" customWidth="1"/>
    <col min="18" max="18" width="22" bestFit="1" customWidth="1"/>
    <col min="19" max="19" width="19.42578125" bestFit="1" customWidth="1"/>
    <col min="20" max="20" width="19.5703125" bestFit="1" customWidth="1"/>
    <col min="21" max="21" width="12.7109375" bestFit="1" customWidth="1"/>
    <col min="22" max="22" width="24.28515625" bestFit="1" customWidth="1"/>
    <col min="23" max="23" width="16.28515625" bestFit="1" customWidth="1"/>
    <col min="24" max="24" width="17.5703125" bestFit="1" customWidth="1"/>
    <col min="25" max="25" width="19.140625" bestFit="1" customWidth="1"/>
    <col min="26" max="26" width="17.42578125" bestFit="1" customWidth="1"/>
    <col min="27" max="27" width="16.5703125" bestFit="1" customWidth="1"/>
    <col min="28" max="28" width="20.7109375" bestFit="1" customWidth="1"/>
    <col min="29" max="29" width="21.42578125" bestFit="1" customWidth="1"/>
    <col min="30" max="30" width="17.85546875" bestFit="1" customWidth="1"/>
    <col min="31" max="31" width="22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8.570312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64</v>
      </c>
    </row>
    <row r="3" spans="1:57" x14ac:dyDescent="0.25">
      <c r="A3" s="45" t="s">
        <v>15</v>
      </c>
      <c r="B3" s="45" t="s">
        <v>14</v>
      </c>
    </row>
    <row r="4" spans="1:57" ht="59.25" x14ac:dyDescent="0.25">
      <c r="A4" s="45" t="s">
        <v>12</v>
      </c>
      <c r="B4" t="s">
        <v>455</v>
      </c>
      <c r="C4" t="s">
        <v>456</v>
      </c>
      <c r="D4" t="s">
        <v>457</v>
      </c>
      <c r="E4" t="s">
        <v>458</v>
      </c>
      <c r="F4" t="s">
        <v>459</v>
      </c>
      <c r="G4" t="s">
        <v>460</v>
      </c>
      <c r="H4" t="s">
        <v>461</v>
      </c>
      <c r="I4" t="s">
        <v>462</v>
      </c>
      <c r="J4" t="s">
        <v>463</v>
      </c>
      <c r="K4" t="s">
        <v>464</v>
      </c>
      <c r="L4" t="s">
        <v>465</v>
      </c>
      <c r="M4" t="s">
        <v>466</v>
      </c>
      <c r="N4" t="s">
        <v>467</v>
      </c>
      <c r="O4" t="s">
        <v>468</v>
      </c>
      <c r="P4" t="s">
        <v>469</v>
      </c>
      <c r="Q4" t="s">
        <v>470</v>
      </c>
      <c r="R4" t="s">
        <v>471</v>
      </c>
      <c r="S4" t="s">
        <v>472</v>
      </c>
      <c r="T4" t="s">
        <v>473</v>
      </c>
      <c r="U4" t="s">
        <v>474</v>
      </c>
      <c r="V4" t="s">
        <v>475</v>
      </c>
      <c r="W4" t="s">
        <v>476</v>
      </c>
      <c r="X4" t="s">
        <v>477</v>
      </c>
      <c r="Y4" t="s">
        <v>478</v>
      </c>
      <c r="Z4" t="s">
        <v>479</v>
      </c>
      <c r="AA4" t="s">
        <v>480</v>
      </c>
      <c r="AB4" t="s">
        <v>486</v>
      </c>
      <c r="AC4" t="s">
        <v>481</v>
      </c>
      <c r="AD4" t="s">
        <v>487</v>
      </c>
      <c r="AE4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s="47" t="s">
        <v>13</v>
      </c>
    </row>
    <row r="5" spans="1:57" x14ac:dyDescent="0.25">
      <c r="A5" s="46" t="s">
        <v>186</v>
      </c>
      <c r="B5" s="1"/>
      <c r="C5" s="1"/>
      <c r="D5" s="1"/>
      <c r="E5" s="1">
        <v>40</v>
      </c>
      <c r="F5" s="1"/>
      <c r="G5" s="1"/>
      <c r="H5" s="1"/>
      <c r="I5" s="1">
        <v>84.615384615384613</v>
      </c>
      <c r="J5" s="1"/>
      <c r="K5" s="1">
        <v>50</v>
      </c>
      <c r="L5" s="1">
        <v>50</v>
      </c>
      <c r="M5" s="1"/>
      <c r="N5" s="1">
        <v>50</v>
      </c>
      <c r="O5" s="1"/>
      <c r="P5" s="1">
        <v>75</v>
      </c>
      <c r="Q5" s="1"/>
      <c r="R5" s="1"/>
      <c r="S5" s="1"/>
      <c r="T5" s="1">
        <v>100.2</v>
      </c>
      <c r="U5" s="1"/>
      <c r="V5" s="1">
        <v>76.92307692307692</v>
      </c>
      <c r="W5" s="1"/>
      <c r="X5" s="1"/>
      <c r="Y5" s="1"/>
      <c r="Z5" s="1"/>
      <c r="AA5" s="1"/>
      <c r="AB5" s="1"/>
      <c r="AC5" s="1">
        <v>100.3</v>
      </c>
      <c r="AD5" s="1">
        <v>50</v>
      </c>
      <c r="AE5" s="1"/>
      <c r="AF5" s="1"/>
      <c r="AG5" s="1"/>
      <c r="AH5" s="1">
        <v>50</v>
      </c>
      <c r="AI5" s="1">
        <v>33.333333333333329</v>
      </c>
      <c r="AJ5" s="1"/>
      <c r="AK5" s="1"/>
      <c r="AL5" s="1"/>
      <c r="AM5" s="1"/>
      <c r="AN5" s="1">
        <v>50</v>
      </c>
      <c r="AO5" s="1"/>
      <c r="AP5" s="1">
        <v>100.4</v>
      </c>
      <c r="AQ5" s="1"/>
      <c r="AR5" s="1"/>
      <c r="AS5" s="1"/>
      <c r="AT5" s="1"/>
      <c r="AU5" s="1"/>
      <c r="AV5" s="1"/>
      <c r="AW5" s="1">
        <v>60</v>
      </c>
      <c r="AX5" s="1"/>
      <c r="AY5" s="1"/>
      <c r="AZ5" s="1"/>
      <c r="BA5" s="1"/>
      <c r="BB5" s="1"/>
      <c r="BC5" s="1"/>
      <c r="BD5" s="1"/>
      <c r="BE5" s="1">
        <v>970.7717948717949</v>
      </c>
    </row>
    <row r="6" spans="1:57" x14ac:dyDescent="0.25">
      <c r="A6" s="46" t="s">
        <v>185</v>
      </c>
      <c r="B6" s="1"/>
      <c r="C6" s="1"/>
      <c r="D6" s="1"/>
      <c r="E6" s="1">
        <v>100.5</v>
      </c>
      <c r="F6" s="1"/>
      <c r="G6" s="1"/>
      <c r="H6" s="1"/>
      <c r="I6" s="1"/>
      <c r="J6" s="1"/>
      <c r="K6" s="1">
        <v>100.2</v>
      </c>
      <c r="L6" s="1">
        <v>100.2</v>
      </c>
      <c r="M6" s="1"/>
      <c r="N6" s="1">
        <v>75</v>
      </c>
      <c r="O6" s="1"/>
      <c r="P6" s="1">
        <v>75</v>
      </c>
      <c r="Q6" s="1"/>
      <c r="R6" s="1"/>
      <c r="S6" s="1"/>
      <c r="T6" s="1"/>
      <c r="U6" s="1"/>
      <c r="V6" s="1">
        <v>61.53846153846154</v>
      </c>
      <c r="W6" s="1"/>
      <c r="X6" s="1"/>
      <c r="Y6" s="1"/>
      <c r="Z6" s="1"/>
      <c r="AA6" s="1"/>
      <c r="AB6" s="1"/>
      <c r="AC6" s="1"/>
      <c r="AD6" s="1">
        <v>62.5</v>
      </c>
      <c r="AE6" s="1"/>
      <c r="AF6" s="1"/>
      <c r="AG6" s="1"/>
      <c r="AH6" s="1"/>
      <c r="AI6" s="1">
        <v>50</v>
      </c>
      <c r="AJ6" s="1"/>
      <c r="AK6" s="1"/>
      <c r="AL6" s="1"/>
      <c r="AM6" s="1"/>
      <c r="AN6" s="1">
        <v>100.8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>
        <v>725.73846153846148</v>
      </c>
    </row>
    <row r="7" spans="1:57" x14ac:dyDescent="0.25">
      <c r="A7" s="46" t="s">
        <v>335</v>
      </c>
      <c r="B7" s="1"/>
      <c r="C7" s="1"/>
      <c r="D7" s="1"/>
      <c r="E7" s="1"/>
      <c r="F7" s="1"/>
      <c r="G7" s="1"/>
      <c r="H7" s="1"/>
      <c r="I7" s="1"/>
      <c r="J7" s="1">
        <v>100.1</v>
      </c>
      <c r="K7" s="1"/>
      <c r="L7" s="1"/>
      <c r="M7" s="1">
        <v>66.666666666666657</v>
      </c>
      <c r="N7" s="1"/>
      <c r="O7" s="1"/>
      <c r="P7" s="1">
        <v>25</v>
      </c>
      <c r="Q7" s="1"/>
      <c r="R7" s="1"/>
      <c r="S7" s="1"/>
      <c r="T7" s="1">
        <v>50</v>
      </c>
      <c r="U7" s="1"/>
      <c r="V7" s="1"/>
      <c r="W7" s="1"/>
      <c r="X7" s="1"/>
      <c r="Y7" s="1"/>
      <c r="Z7" s="1">
        <v>28.571428571428569</v>
      </c>
      <c r="AA7" s="1"/>
      <c r="AB7" s="1"/>
      <c r="AC7" s="1">
        <v>66.666666666666657</v>
      </c>
      <c r="AD7" s="1">
        <v>25</v>
      </c>
      <c r="AE7" s="1"/>
      <c r="AF7" s="1"/>
      <c r="AG7" s="1"/>
      <c r="AH7" s="1">
        <v>100.2</v>
      </c>
      <c r="AI7" s="1"/>
      <c r="AJ7" s="1"/>
      <c r="AK7" s="1"/>
      <c r="AL7" s="1"/>
      <c r="AM7" s="1">
        <v>66.666666666666657</v>
      </c>
      <c r="AN7" s="1"/>
      <c r="AO7" s="1"/>
      <c r="AP7" s="1">
        <v>75</v>
      </c>
      <c r="AQ7" s="1"/>
      <c r="AR7" s="1"/>
      <c r="AS7" s="1"/>
      <c r="AT7" s="1"/>
      <c r="AU7" s="1"/>
      <c r="AV7" s="1"/>
      <c r="AW7" s="1">
        <v>20</v>
      </c>
      <c r="AX7" s="1"/>
      <c r="AY7" s="1"/>
      <c r="AZ7" s="1"/>
      <c r="BA7" s="1"/>
      <c r="BB7" s="1"/>
      <c r="BC7" s="1"/>
      <c r="BD7" s="1"/>
      <c r="BE7" s="1">
        <v>623.87142857142851</v>
      </c>
    </row>
    <row r="8" spans="1:57" x14ac:dyDescent="0.25">
      <c r="A8" s="46" t="s">
        <v>243</v>
      </c>
      <c r="B8" s="1"/>
      <c r="C8" s="1"/>
      <c r="D8" s="1"/>
      <c r="E8" s="1"/>
      <c r="F8" s="1"/>
      <c r="G8" s="1">
        <v>84.615384615384613</v>
      </c>
      <c r="H8" s="1">
        <v>71.428571428571431</v>
      </c>
      <c r="I8" s="1"/>
      <c r="J8" s="1"/>
      <c r="K8" s="1"/>
      <c r="L8" s="1"/>
      <c r="M8" s="1"/>
      <c r="N8" s="1"/>
      <c r="O8" s="1"/>
      <c r="P8" s="1"/>
      <c r="Q8" s="1">
        <v>60</v>
      </c>
      <c r="R8" s="1"/>
      <c r="S8" s="1"/>
      <c r="T8" s="1"/>
      <c r="U8" s="1"/>
      <c r="V8" s="1"/>
      <c r="W8" s="1"/>
      <c r="X8" s="1"/>
      <c r="Y8" s="1"/>
      <c r="Z8" s="1"/>
      <c r="AA8" s="1">
        <v>85.714285714285708</v>
      </c>
      <c r="AB8" s="1"/>
      <c r="AC8" s="1"/>
      <c r="AD8" s="1"/>
      <c r="AE8" s="1"/>
      <c r="AF8" s="1"/>
      <c r="AG8" s="1">
        <v>50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>
        <v>50</v>
      </c>
      <c r="BE8" s="1">
        <v>401.75824175824175</v>
      </c>
    </row>
    <row r="9" spans="1:57" x14ac:dyDescent="0.25">
      <c r="A9" s="46" t="s">
        <v>398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91.666666666666671</v>
      </c>
      <c r="Q9" s="1"/>
      <c r="R9" s="1"/>
      <c r="S9" s="1"/>
      <c r="T9" s="1"/>
      <c r="U9" s="1"/>
      <c r="V9" s="1">
        <v>46.153846153846153</v>
      </c>
      <c r="W9" s="1"/>
      <c r="X9" s="1"/>
      <c r="Y9" s="1"/>
      <c r="Z9" s="1"/>
      <c r="AA9" s="1"/>
      <c r="AB9" s="1"/>
      <c r="AC9" s="1">
        <v>33.333333333333329</v>
      </c>
      <c r="AD9" s="1"/>
      <c r="AE9" s="1"/>
      <c r="AF9" s="1"/>
      <c r="AG9" s="1">
        <v>30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>
        <v>83.333333333333329</v>
      </c>
      <c r="AV9" s="1">
        <v>100.3</v>
      </c>
      <c r="AW9" s="1"/>
      <c r="AX9" s="1"/>
      <c r="AY9" s="1"/>
      <c r="AZ9" s="1"/>
      <c r="BA9" s="1"/>
      <c r="BB9" s="1"/>
      <c r="BC9" s="1"/>
      <c r="BD9" s="1"/>
      <c r="BE9" s="1">
        <v>384.78717948717946</v>
      </c>
    </row>
    <row r="10" spans="1:57" x14ac:dyDescent="0.25">
      <c r="A10" s="46" t="s">
        <v>183</v>
      </c>
      <c r="B10" s="1"/>
      <c r="C10" s="1"/>
      <c r="D10" s="1"/>
      <c r="E10" s="1"/>
      <c r="F10" s="1"/>
      <c r="G10" s="1">
        <v>76.92307692307692</v>
      </c>
      <c r="H10" s="1"/>
      <c r="I10" s="1"/>
      <c r="J10" s="1"/>
      <c r="K10" s="1"/>
      <c r="L10" s="1"/>
      <c r="M10" s="1"/>
      <c r="N10" s="1"/>
      <c r="O10" s="1"/>
      <c r="P10" s="1">
        <v>101.2</v>
      </c>
      <c r="Q10" s="1"/>
      <c r="R10" s="1"/>
      <c r="S10" s="1">
        <v>82.35294117647058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>
        <v>260.4760180995475</v>
      </c>
    </row>
    <row r="11" spans="1:57" x14ac:dyDescent="0.25">
      <c r="A11" s="46" t="s">
        <v>145</v>
      </c>
      <c r="B11" s="1"/>
      <c r="C11" s="1"/>
      <c r="D11" s="1">
        <v>50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>
        <v>86.666666666666671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>
        <v>102.3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>
        <v>238.9666666666667</v>
      </c>
    </row>
    <row r="12" spans="1:57" x14ac:dyDescent="0.25">
      <c r="A12" s="46" t="s">
        <v>399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83.333333333333329</v>
      </c>
      <c r="Q12" s="1"/>
      <c r="R12" s="1"/>
      <c r="S12" s="1"/>
      <c r="T12" s="1"/>
      <c r="U12" s="1"/>
      <c r="V12" s="1">
        <v>101.3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>
        <v>184.63333333333333</v>
      </c>
    </row>
    <row r="13" spans="1:57" x14ac:dyDescent="0.25">
      <c r="A13" s="46" t="s">
        <v>223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90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>
        <v>80</v>
      </c>
      <c r="BD13" s="1"/>
      <c r="BE13" s="1">
        <v>170</v>
      </c>
    </row>
    <row r="14" spans="1:57" x14ac:dyDescent="0.25">
      <c r="A14" s="46" t="s">
        <v>109</v>
      </c>
      <c r="B14" s="1">
        <v>37.5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60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>
        <v>65.217391304347828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>
        <v>162.71739130434781</v>
      </c>
    </row>
    <row r="15" spans="1:57" x14ac:dyDescent="0.25">
      <c r="A15" s="46" t="s">
        <v>132</v>
      </c>
      <c r="B15" s="1"/>
      <c r="C15" s="1">
        <v>40</v>
      </c>
      <c r="D15" s="1"/>
      <c r="E15" s="1">
        <v>20</v>
      </c>
      <c r="F15" s="1"/>
      <c r="G15" s="1">
        <v>15.384615384615387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>
        <v>33.333333333333329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>
        <v>108.71794871794872</v>
      </c>
    </row>
    <row r="16" spans="1:57" x14ac:dyDescent="0.25">
      <c r="A16" s="46" t="s">
        <v>280</v>
      </c>
      <c r="B16" s="1"/>
      <c r="C16" s="1"/>
      <c r="D16" s="1"/>
      <c r="E16" s="1"/>
      <c r="F16" s="1"/>
      <c r="G16" s="1"/>
      <c r="H16" s="1"/>
      <c r="I16" s="1">
        <v>101.3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>
        <v>101.3</v>
      </c>
    </row>
    <row r="17" spans="1:57" x14ac:dyDescent="0.25">
      <c r="A17" s="46" t="s">
        <v>514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101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>
        <v>101</v>
      </c>
    </row>
    <row r="18" spans="1:57" x14ac:dyDescent="0.25">
      <c r="A18" s="46" t="s">
        <v>141</v>
      </c>
      <c r="B18" s="1">
        <v>100.8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>
        <v>100.8</v>
      </c>
    </row>
    <row r="19" spans="1:57" x14ac:dyDescent="0.25">
      <c r="A19" s="46" t="s">
        <v>144</v>
      </c>
      <c r="B19" s="1"/>
      <c r="C19" s="1"/>
      <c r="D19" s="1">
        <v>100.6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>
        <v>100.6</v>
      </c>
    </row>
    <row r="20" spans="1:57" x14ac:dyDescent="0.25">
      <c r="A20" s="46" t="s">
        <v>131</v>
      </c>
      <c r="B20" s="1"/>
      <c r="C20" s="1">
        <v>80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>
        <v>80</v>
      </c>
    </row>
    <row r="21" spans="1:57" x14ac:dyDescent="0.25">
      <c r="A21" s="46" t="s">
        <v>252</v>
      </c>
      <c r="B21" s="1"/>
      <c r="C21" s="1"/>
      <c r="D21" s="1"/>
      <c r="E21" s="1"/>
      <c r="F21" s="1"/>
      <c r="G21" s="1">
        <v>38.46153846153846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35.294117647058812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>
        <v>73.755656108597265</v>
      </c>
    </row>
    <row r="22" spans="1:57" x14ac:dyDescent="0.25">
      <c r="A22" s="46" t="s">
        <v>400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33.333333333333329</v>
      </c>
      <c r="Q22" s="1"/>
      <c r="R22" s="1"/>
      <c r="S22" s="1"/>
      <c r="T22" s="1"/>
      <c r="U22" s="1"/>
      <c r="V22" s="1">
        <v>7.6923076923076934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>
        <v>41.025641025641022</v>
      </c>
    </row>
    <row r="23" spans="1:57" x14ac:dyDescent="0.25">
      <c r="A23" s="46" t="s">
        <v>576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>
        <v>33.333333333333329</v>
      </c>
      <c r="AV23" s="1"/>
      <c r="AW23" s="1"/>
      <c r="AX23" s="1"/>
      <c r="AY23" s="1"/>
      <c r="AZ23" s="1"/>
      <c r="BA23" s="1"/>
      <c r="BB23" s="1"/>
      <c r="BC23" s="1"/>
      <c r="BD23" s="1"/>
      <c r="BE23" s="1">
        <v>33.333333333333329</v>
      </c>
    </row>
    <row r="24" spans="1:57" x14ac:dyDescent="0.25">
      <c r="A24" s="46" t="s">
        <v>44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x14ac:dyDescent="0.25">
      <c r="A25" s="46" t="s">
        <v>13</v>
      </c>
      <c r="B25" s="1">
        <v>138.30000000000001</v>
      </c>
      <c r="C25" s="1">
        <v>120</v>
      </c>
      <c r="D25" s="1">
        <v>150.6</v>
      </c>
      <c r="E25" s="1">
        <v>160.5</v>
      </c>
      <c r="F25" s="1"/>
      <c r="G25" s="1">
        <v>215.38461538461536</v>
      </c>
      <c r="H25" s="1">
        <v>71.428571428571431</v>
      </c>
      <c r="I25" s="1">
        <v>185.9153846153846</v>
      </c>
      <c r="J25" s="1">
        <v>100.1</v>
      </c>
      <c r="K25" s="1">
        <v>150.19999999999999</v>
      </c>
      <c r="L25" s="1">
        <v>150.19999999999999</v>
      </c>
      <c r="M25" s="1">
        <v>66.666666666666657</v>
      </c>
      <c r="N25" s="1">
        <v>125</v>
      </c>
      <c r="O25" s="1"/>
      <c r="P25" s="1">
        <v>484.5333333333333</v>
      </c>
      <c r="Q25" s="1">
        <v>60</v>
      </c>
      <c r="R25" s="1"/>
      <c r="S25" s="1">
        <v>117.64705882352939</v>
      </c>
      <c r="T25" s="1">
        <v>150.19999999999999</v>
      </c>
      <c r="U25" s="1"/>
      <c r="V25" s="1">
        <v>293.60769230769228</v>
      </c>
      <c r="W25" s="1"/>
      <c r="X25" s="1"/>
      <c r="Y25" s="1">
        <v>180</v>
      </c>
      <c r="Z25" s="1">
        <v>28.571428571428569</v>
      </c>
      <c r="AA25" s="1">
        <v>85.714285714285708</v>
      </c>
      <c r="AB25" s="1"/>
      <c r="AC25" s="1">
        <v>200.29999999999995</v>
      </c>
      <c r="AD25" s="1">
        <v>137.5</v>
      </c>
      <c r="AE25" s="1"/>
      <c r="AF25" s="1"/>
      <c r="AG25" s="1">
        <v>271</v>
      </c>
      <c r="AH25" s="1">
        <v>150.19999999999999</v>
      </c>
      <c r="AI25" s="1">
        <v>83.333333333333329</v>
      </c>
      <c r="AJ25" s="1"/>
      <c r="AK25" s="1"/>
      <c r="AL25" s="1"/>
      <c r="AM25" s="1">
        <v>66.666666666666657</v>
      </c>
      <c r="AN25" s="1">
        <v>150.80000000000001</v>
      </c>
      <c r="AO25" s="1">
        <v>167.51739130434783</v>
      </c>
      <c r="AP25" s="1">
        <v>175.4</v>
      </c>
      <c r="AQ25" s="1"/>
      <c r="AR25" s="1"/>
      <c r="AS25" s="1"/>
      <c r="AT25" s="1"/>
      <c r="AU25" s="1">
        <v>116.66666666666666</v>
      </c>
      <c r="AV25" s="1">
        <v>100.3</v>
      </c>
      <c r="AW25" s="1">
        <v>80</v>
      </c>
      <c r="AX25" s="1"/>
      <c r="AY25" s="1"/>
      <c r="AZ25" s="1"/>
      <c r="BA25" s="1"/>
      <c r="BB25" s="1"/>
      <c r="BC25" s="1">
        <v>80</v>
      </c>
      <c r="BD25" s="1">
        <v>50</v>
      </c>
      <c r="BE25" s="1">
        <v>4864.2530948165213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E42"/>
  <sheetViews>
    <sheetView topLeftCell="R1" workbookViewId="0">
      <selection sqref="A1:XFD1048576"/>
    </sheetView>
  </sheetViews>
  <sheetFormatPr defaultRowHeight="15" x14ac:dyDescent="0.25"/>
  <cols>
    <col min="1" max="1" width="25.5703125" bestFit="1" customWidth="1"/>
    <col min="2" max="2" width="16.28515625" bestFit="1" customWidth="1"/>
    <col min="3" max="3" width="17.5703125" bestFit="1" customWidth="1"/>
    <col min="4" max="4" width="18" bestFit="1" customWidth="1"/>
    <col min="5" max="5" width="17.5703125" bestFit="1" customWidth="1"/>
    <col min="6" max="6" width="12.140625" bestFit="1" customWidth="1"/>
    <col min="7" max="7" width="19.5703125" bestFit="1" customWidth="1"/>
    <col min="8" max="8" width="16.140625" bestFit="1" customWidth="1"/>
    <col min="9" max="9" width="18.85546875" bestFit="1" customWidth="1"/>
    <col min="10" max="10" width="17.28515625" bestFit="1" customWidth="1"/>
    <col min="11" max="11" width="19.85546875" bestFit="1" customWidth="1"/>
    <col min="12" max="12" width="20.7109375" bestFit="1" customWidth="1"/>
    <col min="13" max="13" width="16.42578125" bestFit="1" customWidth="1"/>
    <col min="14" max="14" width="16.7109375" bestFit="1" customWidth="1"/>
    <col min="15" max="15" width="16.140625" bestFit="1" customWidth="1"/>
    <col min="16" max="16" width="16.85546875" bestFit="1" customWidth="1"/>
    <col min="17" max="17" width="17.28515625" bestFit="1" customWidth="1"/>
    <col min="18" max="18" width="22" bestFit="1" customWidth="1"/>
    <col min="19" max="19" width="19.42578125" bestFit="1" customWidth="1"/>
    <col min="20" max="20" width="19.5703125" bestFit="1" customWidth="1"/>
    <col min="21" max="21" width="12.7109375" bestFit="1" customWidth="1"/>
    <col min="22" max="22" width="24.28515625" bestFit="1" customWidth="1"/>
    <col min="23" max="23" width="16.28515625" bestFit="1" customWidth="1"/>
    <col min="24" max="24" width="17.5703125" bestFit="1" customWidth="1"/>
    <col min="25" max="25" width="19.140625" bestFit="1" customWidth="1"/>
    <col min="26" max="26" width="17.42578125" bestFit="1" customWidth="1"/>
    <col min="27" max="27" width="16.5703125" bestFit="1" customWidth="1"/>
    <col min="28" max="28" width="20.7109375" bestFit="1" customWidth="1"/>
    <col min="29" max="29" width="21.42578125" bestFit="1" customWidth="1"/>
    <col min="30" max="30" width="17.85546875" bestFit="1" customWidth="1"/>
    <col min="31" max="31" width="22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8.570312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66</v>
      </c>
    </row>
    <row r="3" spans="1:57" x14ac:dyDescent="0.25">
      <c r="A3" s="45" t="s">
        <v>15</v>
      </c>
      <c r="B3" s="45" t="s">
        <v>14</v>
      </c>
    </row>
    <row r="4" spans="1:57" ht="59.25" x14ac:dyDescent="0.25">
      <c r="A4" s="45" t="s">
        <v>12</v>
      </c>
      <c r="B4" t="s">
        <v>455</v>
      </c>
      <c r="C4" t="s">
        <v>456</v>
      </c>
      <c r="D4" t="s">
        <v>457</v>
      </c>
      <c r="E4" t="s">
        <v>458</v>
      </c>
      <c r="F4" t="s">
        <v>459</v>
      </c>
      <c r="G4" t="s">
        <v>460</v>
      </c>
      <c r="H4" t="s">
        <v>461</v>
      </c>
      <c r="I4" t="s">
        <v>462</v>
      </c>
      <c r="J4" t="s">
        <v>463</v>
      </c>
      <c r="K4" t="s">
        <v>464</v>
      </c>
      <c r="L4" t="s">
        <v>465</v>
      </c>
      <c r="M4" t="s">
        <v>466</v>
      </c>
      <c r="N4" t="s">
        <v>467</v>
      </c>
      <c r="O4" t="s">
        <v>468</v>
      </c>
      <c r="P4" t="s">
        <v>469</v>
      </c>
      <c r="Q4" t="s">
        <v>470</v>
      </c>
      <c r="R4" t="s">
        <v>471</v>
      </c>
      <c r="S4" t="s">
        <v>472</v>
      </c>
      <c r="T4" t="s">
        <v>473</v>
      </c>
      <c r="U4" t="s">
        <v>474</v>
      </c>
      <c r="V4" t="s">
        <v>475</v>
      </c>
      <c r="W4" t="s">
        <v>476</v>
      </c>
      <c r="X4" t="s">
        <v>477</v>
      </c>
      <c r="Y4" t="s">
        <v>478</v>
      </c>
      <c r="Z4" t="s">
        <v>479</v>
      </c>
      <c r="AA4" t="s">
        <v>480</v>
      </c>
      <c r="AB4" t="s">
        <v>486</v>
      </c>
      <c r="AC4" t="s">
        <v>481</v>
      </c>
      <c r="AD4" t="s">
        <v>487</v>
      </c>
      <c r="AE4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s="47" t="s">
        <v>13</v>
      </c>
    </row>
    <row r="5" spans="1:57" x14ac:dyDescent="0.25">
      <c r="A5" s="46" t="s">
        <v>224</v>
      </c>
      <c r="B5" s="1"/>
      <c r="C5" s="1"/>
      <c r="D5" s="1"/>
      <c r="E5" s="1"/>
      <c r="F5" s="1">
        <v>100.3</v>
      </c>
      <c r="G5" s="1"/>
      <c r="H5" s="1">
        <v>68.75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70</v>
      </c>
      <c r="U5" s="1"/>
      <c r="V5" s="1"/>
      <c r="W5" s="1"/>
      <c r="X5" s="1"/>
      <c r="Y5" s="1"/>
      <c r="Z5" s="1">
        <v>100.7</v>
      </c>
      <c r="AA5" s="1"/>
      <c r="AB5" s="1">
        <v>100.5</v>
      </c>
      <c r="AC5" s="1"/>
      <c r="AD5" s="1"/>
      <c r="AE5" s="1">
        <v>100.3</v>
      </c>
      <c r="AF5" s="1"/>
      <c r="AG5" s="1"/>
      <c r="AH5" s="1"/>
      <c r="AI5" s="1"/>
      <c r="AJ5" s="1">
        <v>50</v>
      </c>
      <c r="AK5" s="1"/>
      <c r="AL5" s="1"/>
      <c r="AM5" s="1">
        <v>101</v>
      </c>
      <c r="AN5" s="1"/>
      <c r="AO5" s="1"/>
      <c r="AP5" s="1"/>
      <c r="AQ5" s="1"/>
      <c r="AR5" s="1"/>
      <c r="AS5" s="1"/>
      <c r="AT5" s="1"/>
      <c r="AU5" s="1"/>
      <c r="AV5" s="1">
        <v>100.6</v>
      </c>
      <c r="AW5" s="1"/>
      <c r="AX5" s="1"/>
      <c r="AY5" s="1">
        <v>100.9</v>
      </c>
      <c r="AZ5" s="1">
        <v>88.888888888888886</v>
      </c>
      <c r="BA5" s="1"/>
      <c r="BB5" s="1"/>
      <c r="BC5" s="1"/>
      <c r="BD5" s="1"/>
      <c r="BE5" s="1">
        <v>981.93888888888887</v>
      </c>
    </row>
    <row r="6" spans="1:57" x14ac:dyDescent="0.25">
      <c r="A6" s="46" t="s">
        <v>283</v>
      </c>
      <c r="B6" s="1"/>
      <c r="C6" s="1"/>
      <c r="D6" s="1"/>
      <c r="E6" s="1"/>
      <c r="F6" s="1"/>
      <c r="G6" s="1"/>
      <c r="H6" s="1"/>
      <c r="I6" s="1">
        <v>55.555555555555557</v>
      </c>
      <c r="J6" s="1"/>
      <c r="K6" s="1">
        <v>40</v>
      </c>
      <c r="L6" s="1"/>
      <c r="M6" s="1"/>
      <c r="N6" s="1"/>
      <c r="O6" s="1"/>
      <c r="P6" s="1"/>
      <c r="Q6" s="1"/>
      <c r="R6" s="1"/>
      <c r="S6" s="1"/>
      <c r="T6" s="1">
        <v>50</v>
      </c>
      <c r="U6" s="1"/>
      <c r="V6" s="1">
        <v>100.6</v>
      </c>
      <c r="W6" s="1"/>
      <c r="X6" s="1">
        <v>100.4</v>
      </c>
      <c r="Y6" s="1"/>
      <c r="Z6" s="1"/>
      <c r="AA6" s="1"/>
      <c r="AB6" s="1"/>
      <c r="AC6" s="1"/>
      <c r="AD6" s="1"/>
      <c r="AE6" s="1"/>
      <c r="AF6" s="1">
        <v>100.1</v>
      </c>
      <c r="AG6" s="1"/>
      <c r="AH6" s="1"/>
      <c r="AI6" s="1">
        <v>100.7</v>
      </c>
      <c r="AJ6" s="1"/>
      <c r="AK6" s="1"/>
      <c r="AL6" s="1">
        <v>100.4</v>
      </c>
      <c r="AM6" s="1">
        <v>70</v>
      </c>
      <c r="AN6" s="1"/>
      <c r="AO6" s="1"/>
      <c r="AP6" s="1"/>
      <c r="AQ6" s="1"/>
      <c r="AR6" s="1"/>
      <c r="AS6" s="1"/>
      <c r="AT6" s="1"/>
      <c r="AU6" s="1"/>
      <c r="AV6" s="1"/>
      <c r="AW6" s="1">
        <v>33.333333333333329</v>
      </c>
      <c r="AX6" s="1"/>
      <c r="AY6" s="1"/>
      <c r="AZ6" s="1">
        <v>100.9</v>
      </c>
      <c r="BA6" s="1"/>
      <c r="BB6" s="1"/>
      <c r="BC6" s="1"/>
      <c r="BD6" s="1"/>
      <c r="BE6" s="1">
        <v>851.98888888888894</v>
      </c>
    </row>
    <row r="7" spans="1:57" x14ac:dyDescent="0.25">
      <c r="A7" s="46" t="s">
        <v>500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>
        <v>66.666666666666657</v>
      </c>
      <c r="AF7" s="1"/>
      <c r="AG7" s="1"/>
      <c r="AH7" s="1"/>
      <c r="AI7" s="1"/>
      <c r="AJ7" s="1">
        <v>100.4</v>
      </c>
      <c r="AK7" s="1"/>
      <c r="AL7" s="1"/>
      <c r="AM7" s="1">
        <v>80</v>
      </c>
      <c r="AN7" s="1"/>
      <c r="AO7" s="1"/>
      <c r="AP7" s="1">
        <v>100.1</v>
      </c>
      <c r="AQ7" s="1"/>
      <c r="AR7" s="1"/>
      <c r="AS7" s="1"/>
      <c r="AT7" s="1">
        <v>100.3</v>
      </c>
      <c r="AU7" s="1"/>
      <c r="AV7" s="1">
        <v>66.666666666666657</v>
      </c>
      <c r="AW7" s="1"/>
      <c r="AX7" s="1"/>
      <c r="AY7" s="1"/>
      <c r="AZ7" s="1">
        <v>44.444444444444443</v>
      </c>
      <c r="BA7" s="1"/>
      <c r="BB7" s="1"/>
      <c r="BC7" s="1">
        <v>81.818181818181813</v>
      </c>
      <c r="BD7" s="1"/>
      <c r="BE7" s="1">
        <v>640.39595959595954</v>
      </c>
    </row>
    <row r="8" spans="1:57" x14ac:dyDescent="0.25">
      <c r="A8" s="46" t="s">
        <v>198</v>
      </c>
      <c r="B8" s="1"/>
      <c r="C8" s="1"/>
      <c r="D8" s="1"/>
      <c r="E8" s="1"/>
      <c r="F8" s="1"/>
      <c r="G8" s="1"/>
      <c r="H8" s="1"/>
      <c r="I8" s="1"/>
      <c r="J8" s="1"/>
      <c r="K8" s="1">
        <v>100.5</v>
      </c>
      <c r="L8" s="1"/>
      <c r="M8" s="1"/>
      <c r="N8" s="1"/>
      <c r="O8" s="1"/>
      <c r="P8" s="1"/>
      <c r="Q8" s="1"/>
      <c r="R8" s="1"/>
      <c r="S8" s="1"/>
      <c r="T8" s="1">
        <v>80</v>
      </c>
      <c r="U8" s="1"/>
      <c r="V8" s="1"/>
      <c r="W8" s="1"/>
      <c r="X8" s="1"/>
      <c r="Y8" s="1"/>
      <c r="Z8" s="1"/>
      <c r="AA8" s="1"/>
      <c r="AB8" s="1"/>
      <c r="AC8" s="1"/>
      <c r="AD8" s="1">
        <v>80</v>
      </c>
      <c r="AE8" s="1"/>
      <c r="AF8" s="1"/>
      <c r="AG8" s="1"/>
      <c r="AH8" s="1">
        <v>66.666666666666657</v>
      </c>
      <c r="AI8" s="1"/>
      <c r="AJ8" s="1"/>
      <c r="AK8" s="1"/>
      <c r="AL8" s="1">
        <v>75</v>
      </c>
      <c r="AM8" s="1">
        <v>90</v>
      </c>
      <c r="AN8" s="1"/>
      <c r="AO8" s="1"/>
      <c r="AP8" s="1"/>
      <c r="AQ8" s="1"/>
      <c r="AR8" s="1"/>
      <c r="AS8" s="1"/>
      <c r="AT8" s="1"/>
      <c r="AU8" s="1"/>
      <c r="AV8" s="1"/>
      <c r="AW8" s="1">
        <v>83.333333333333329</v>
      </c>
      <c r="AX8" s="1"/>
      <c r="AY8" s="1"/>
      <c r="AZ8" s="1">
        <v>55.555555555555557</v>
      </c>
      <c r="BA8" s="1"/>
      <c r="BB8" s="1"/>
      <c r="BC8" s="1"/>
      <c r="BD8" s="1"/>
      <c r="BE8" s="1">
        <v>631.05555555555554</v>
      </c>
    </row>
    <row r="9" spans="1:57" x14ac:dyDescent="0.25">
      <c r="A9" s="46" t="s">
        <v>187</v>
      </c>
      <c r="B9" s="1"/>
      <c r="C9" s="1"/>
      <c r="D9" s="1"/>
      <c r="E9" s="1">
        <v>44.444444444444443</v>
      </c>
      <c r="F9" s="1"/>
      <c r="G9" s="1"/>
      <c r="H9" s="1">
        <v>18.75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v>30</v>
      </c>
      <c r="U9" s="1"/>
      <c r="V9" s="1">
        <v>66.666666666666657</v>
      </c>
      <c r="W9" s="1"/>
      <c r="X9" s="1"/>
      <c r="Y9" s="1"/>
      <c r="Z9" s="1"/>
      <c r="AA9" s="1"/>
      <c r="AB9" s="1">
        <v>60</v>
      </c>
      <c r="AC9" s="1"/>
      <c r="AD9" s="1"/>
      <c r="AE9" s="1"/>
      <c r="AF9" s="1"/>
      <c r="AG9" s="1">
        <v>100.3</v>
      </c>
      <c r="AH9" s="1"/>
      <c r="AI9" s="1"/>
      <c r="AJ9" s="1">
        <v>25</v>
      </c>
      <c r="AK9" s="1"/>
      <c r="AL9" s="1"/>
      <c r="AM9" s="1">
        <v>50</v>
      </c>
      <c r="AN9" s="1">
        <v>57.142857142857139</v>
      </c>
      <c r="AO9" s="1"/>
      <c r="AP9" s="1"/>
      <c r="AQ9" s="1"/>
      <c r="AR9" s="1"/>
      <c r="AS9" s="1">
        <v>33.333333333333329</v>
      </c>
      <c r="AT9" s="1">
        <v>33.333333333333329</v>
      </c>
      <c r="AU9" s="1"/>
      <c r="AV9" s="1"/>
      <c r="AW9" s="1">
        <v>16.666666666666657</v>
      </c>
      <c r="AX9" s="1"/>
      <c r="AY9" s="1"/>
      <c r="AZ9" s="1"/>
      <c r="BA9" s="1"/>
      <c r="BB9" s="1"/>
      <c r="BC9" s="1">
        <v>36.36363636363636</v>
      </c>
      <c r="BD9" s="1"/>
      <c r="BE9" s="1">
        <v>572.0009379509379</v>
      </c>
    </row>
    <row r="10" spans="1:57" x14ac:dyDescent="0.25">
      <c r="A10" s="46" t="s">
        <v>359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v>50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80</v>
      </c>
      <c r="AC10" s="1"/>
      <c r="AD10" s="1">
        <v>40</v>
      </c>
      <c r="AE10" s="1">
        <v>33.333333333333329</v>
      </c>
      <c r="AF10" s="1"/>
      <c r="AG10" s="1"/>
      <c r="AH10" s="1"/>
      <c r="AI10" s="1"/>
      <c r="AJ10" s="1">
        <v>75</v>
      </c>
      <c r="AK10" s="1"/>
      <c r="AL10" s="1"/>
      <c r="AM10" s="1"/>
      <c r="AN10" s="1"/>
      <c r="AO10" s="1"/>
      <c r="AP10" s="1"/>
      <c r="AQ10" s="1">
        <v>100.2</v>
      </c>
      <c r="AR10" s="1"/>
      <c r="AS10" s="1"/>
      <c r="AT10" s="1"/>
      <c r="AU10" s="1"/>
      <c r="AV10" s="1"/>
      <c r="AW10" s="1"/>
      <c r="AX10" s="1"/>
      <c r="AY10" s="1"/>
      <c r="AZ10" s="1"/>
      <c r="BA10" s="1">
        <v>66.666666666666657</v>
      </c>
      <c r="BB10" s="1"/>
      <c r="BC10" s="1"/>
      <c r="BD10" s="1"/>
      <c r="BE10" s="1">
        <v>445.19999999999993</v>
      </c>
    </row>
    <row r="11" spans="1:57" x14ac:dyDescent="0.25">
      <c r="A11" s="46" t="s">
        <v>282</v>
      </c>
      <c r="B11" s="1"/>
      <c r="C11" s="1"/>
      <c r="D11" s="1"/>
      <c r="E11" s="1"/>
      <c r="F11" s="1"/>
      <c r="G11" s="1"/>
      <c r="H11" s="1"/>
      <c r="I11" s="1">
        <v>66.666666666666671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50</v>
      </c>
      <c r="X11" s="1"/>
      <c r="Y11" s="1"/>
      <c r="Z11" s="1">
        <v>42.857142857142854</v>
      </c>
      <c r="AA11" s="1"/>
      <c r="AB11" s="1"/>
      <c r="AC11" s="1"/>
      <c r="AD11" s="1">
        <v>101</v>
      </c>
      <c r="AE11" s="1"/>
      <c r="AF11" s="1"/>
      <c r="AG11" s="1"/>
      <c r="AH11" s="1"/>
      <c r="AI11" s="1"/>
      <c r="AJ11" s="1"/>
      <c r="AK11" s="1"/>
      <c r="AL11" s="1"/>
      <c r="AM11" s="1">
        <v>60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>
        <v>90.909090909090907</v>
      </c>
      <c r="BD11" s="1"/>
      <c r="BE11" s="1">
        <v>411.4329004329004</v>
      </c>
    </row>
    <row r="12" spans="1:57" x14ac:dyDescent="0.25">
      <c r="A12" s="46" t="s">
        <v>110</v>
      </c>
      <c r="B12" s="1">
        <v>66.666666666666657</v>
      </c>
      <c r="C12" s="1"/>
      <c r="D12" s="1"/>
      <c r="E12" s="1"/>
      <c r="F12" s="1">
        <v>33.333333333333329</v>
      </c>
      <c r="G12" s="1"/>
      <c r="H12" s="1"/>
      <c r="I12" s="1">
        <v>88.888888888888886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v>70</v>
      </c>
      <c r="AE12" s="1"/>
      <c r="AF12" s="1"/>
      <c r="AG12" s="1">
        <v>66.666666666666657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>
        <v>55.555555555555557</v>
      </c>
      <c r="AZ12" s="1"/>
      <c r="BA12" s="1"/>
      <c r="BB12" s="1"/>
      <c r="BC12" s="1"/>
      <c r="BD12" s="1"/>
      <c r="BE12" s="1">
        <v>381.11111111111109</v>
      </c>
    </row>
    <row r="13" spans="1:57" x14ac:dyDescent="0.25">
      <c r="A13" s="46" t="s">
        <v>69</v>
      </c>
      <c r="B13" s="1">
        <v>100.3</v>
      </c>
      <c r="C13" s="1"/>
      <c r="D13" s="1">
        <v>100.1</v>
      </c>
      <c r="E13" s="1"/>
      <c r="F13" s="1"/>
      <c r="G13" s="1">
        <v>37.5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66.666666666666657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>
        <v>50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>
        <v>354.56666666666661</v>
      </c>
    </row>
    <row r="14" spans="1:57" x14ac:dyDescent="0.25">
      <c r="A14" s="46" t="s">
        <v>68</v>
      </c>
      <c r="B14" s="1">
        <v>66.666666666666657</v>
      </c>
      <c r="C14" s="1"/>
      <c r="D14" s="1"/>
      <c r="E14" s="1"/>
      <c r="F14" s="1"/>
      <c r="G14" s="1">
        <v>50</v>
      </c>
      <c r="H14" s="1">
        <v>50</v>
      </c>
      <c r="I14" s="1"/>
      <c r="J14" s="1"/>
      <c r="K14" s="1"/>
      <c r="L14" s="1"/>
      <c r="M14" s="1"/>
      <c r="N14" s="1"/>
      <c r="O14" s="1"/>
      <c r="P14" s="1"/>
      <c r="Q14" s="1">
        <v>80</v>
      </c>
      <c r="R14" s="1"/>
      <c r="S14" s="1"/>
      <c r="T14" s="1"/>
      <c r="U14" s="1"/>
      <c r="V14" s="1"/>
      <c r="W14" s="1"/>
      <c r="X14" s="1"/>
      <c r="Y14" s="1"/>
      <c r="Z14" s="1"/>
      <c r="AA14" s="1">
        <v>46.153846153846153</v>
      </c>
      <c r="AB14" s="1"/>
      <c r="AC14" s="1"/>
      <c r="AD14" s="1"/>
      <c r="AE14" s="1"/>
      <c r="AF14" s="1"/>
      <c r="AG14" s="1"/>
      <c r="AH14" s="1"/>
      <c r="AI14" s="1"/>
      <c r="AJ14" s="1"/>
      <c r="AK14" s="1">
        <v>60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>
        <v>352.82051282051282</v>
      </c>
    </row>
    <row r="15" spans="1:57" x14ac:dyDescent="0.25">
      <c r="A15" s="46" t="s">
        <v>333</v>
      </c>
      <c r="B15" s="1"/>
      <c r="C15" s="1"/>
      <c r="D15" s="1"/>
      <c r="E15" s="1"/>
      <c r="F15" s="1"/>
      <c r="G15" s="1"/>
      <c r="H15" s="1"/>
      <c r="I15" s="1"/>
      <c r="J15" s="1">
        <v>75</v>
      </c>
      <c r="K15" s="1"/>
      <c r="L15" s="1"/>
      <c r="M15" s="1">
        <v>66.666666666666657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71.428571428571431</v>
      </c>
      <c r="AA15" s="1"/>
      <c r="AB15" s="1"/>
      <c r="AC15" s="1"/>
      <c r="AD15" s="1">
        <v>50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>
        <v>88.888888888888886</v>
      </c>
      <c r="AZ15" s="1"/>
      <c r="BA15" s="1"/>
      <c r="BB15" s="1"/>
      <c r="BC15" s="1"/>
      <c r="BD15" s="1"/>
      <c r="BE15" s="1">
        <v>351.98412698412699</v>
      </c>
    </row>
    <row r="16" spans="1:57" x14ac:dyDescent="0.25">
      <c r="A16" s="46" t="s">
        <v>444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v>85.714285714285708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30</v>
      </c>
      <c r="AN16" s="1"/>
      <c r="AO16" s="1"/>
      <c r="AP16" s="1"/>
      <c r="AQ16" s="1"/>
      <c r="AR16" s="1"/>
      <c r="AS16" s="1">
        <v>66.666666666666657</v>
      </c>
      <c r="AT16" s="1"/>
      <c r="AU16" s="1"/>
      <c r="AV16" s="1"/>
      <c r="AW16" s="1">
        <v>66.666666666666657</v>
      </c>
      <c r="AX16" s="1"/>
      <c r="AY16" s="1"/>
      <c r="AZ16" s="1"/>
      <c r="BA16" s="1"/>
      <c r="BB16" s="1"/>
      <c r="BC16" s="1">
        <v>81.818181818181813</v>
      </c>
      <c r="BD16" s="1"/>
      <c r="BE16" s="1">
        <v>330.86580086580079</v>
      </c>
    </row>
    <row r="17" spans="1:57" x14ac:dyDescent="0.25">
      <c r="A17" s="46" t="s">
        <v>377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80</v>
      </c>
      <c r="R17" s="1"/>
      <c r="S17" s="1"/>
      <c r="T17" s="1"/>
      <c r="U17" s="1"/>
      <c r="V17" s="1"/>
      <c r="W17" s="1"/>
      <c r="X17" s="1"/>
      <c r="Y17" s="1"/>
      <c r="Z17" s="1"/>
      <c r="AA17" s="1">
        <v>69.230769230769226</v>
      </c>
      <c r="AB17" s="1"/>
      <c r="AC17" s="1"/>
      <c r="AD17" s="1"/>
      <c r="AE17" s="1"/>
      <c r="AF17" s="1"/>
      <c r="AG17" s="1"/>
      <c r="AH17" s="1"/>
      <c r="AI17" s="1"/>
      <c r="AJ17" s="1"/>
      <c r="AK17" s="1">
        <v>100.5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>
        <v>249.73076923076923</v>
      </c>
    </row>
    <row r="18" spans="1:57" x14ac:dyDescent="0.25">
      <c r="A18" s="46" t="s">
        <v>397</v>
      </c>
      <c r="B18" s="1"/>
      <c r="C18" s="1"/>
      <c r="D18" s="1"/>
      <c r="E18" s="1">
        <v>88.888888888888886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>
        <v>71.428571428571431</v>
      </c>
      <c r="AJ18" s="1"/>
      <c r="AK18" s="1"/>
      <c r="AL18" s="1"/>
      <c r="AM18" s="1"/>
      <c r="AN18" s="1">
        <v>71.428571428571431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>
        <v>231.74603174603175</v>
      </c>
    </row>
    <row r="19" spans="1:57" x14ac:dyDescent="0.25">
      <c r="A19" s="46" t="s">
        <v>225</v>
      </c>
      <c r="B19" s="1"/>
      <c r="C19" s="1"/>
      <c r="D19" s="1"/>
      <c r="E19" s="1"/>
      <c r="F19" s="1">
        <v>66.666666666666657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>
        <v>40</v>
      </c>
      <c r="U19" s="1"/>
      <c r="V19" s="1"/>
      <c r="W19" s="1"/>
      <c r="X19" s="1"/>
      <c r="Y19" s="1"/>
      <c r="Z19" s="1">
        <v>28.571428571428569</v>
      </c>
      <c r="AA19" s="1"/>
      <c r="AB19" s="1"/>
      <c r="AC19" s="1"/>
      <c r="AD19" s="1"/>
      <c r="AE19" s="1"/>
      <c r="AF19" s="1"/>
      <c r="AG19" s="1"/>
      <c r="AH19" s="1">
        <v>33.333333333333329</v>
      </c>
      <c r="AI19" s="1"/>
      <c r="AJ19" s="1"/>
      <c r="AK19" s="1"/>
      <c r="AL19" s="1"/>
      <c r="AM19" s="1">
        <v>20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>
        <v>11.111111111111114</v>
      </c>
      <c r="BA19" s="1"/>
      <c r="BB19" s="1"/>
      <c r="BC19" s="1"/>
      <c r="BD19" s="1"/>
      <c r="BE19" s="1">
        <v>199.68253968253967</v>
      </c>
    </row>
    <row r="20" spans="1:57" x14ac:dyDescent="0.25">
      <c r="A20" s="46" t="s">
        <v>244</v>
      </c>
      <c r="B20" s="1"/>
      <c r="C20" s="1"/>
      <c r="D20" s="1"/>
      <c r="E20" s="1"/>
      <c r="F20" s="1"/>
      <c r="G20" s="1"/>
      <c r="H20" s="1">
        <v>6.25</v>
      </c>
      <c r="I20" s="1">
        <v>22.222222222222229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v>20</v>
      </c>
      <c r="U20" s="1"/>
      <c r="V20" s="1"/>
      <c r="W20" s="1"/>
      <c r="X20" s="1"/>
      <c r="Y20" s="1"/>
      <c r="Z20" s="1">
        <v>14.285714285714278</v>
      </c>
      <c r="AA20" s="1"/>
      <c r="AB20" s="1">
        <v>20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v>40</v>
      </c>
      <c r="AN20" s="1"/>
      <c r="AO20" s="1"/>
      <c r="AP20" s="1"/>
      <c r="AQ20" s="1"/>
      <c r="AR20" s="1"/>
      <c r="AS20" s="1"/>
      <c r="AT20" s="1"/>
      <c r="AU20" s="1"/>
      <c r="AV20" s="1">
        <v>50</v>
      </c>
      <c r="AW20" s="1"/>
      <c r="AX20" s="1"/>
      <c r="AY20" s="1">
        <v>11.111111111111114</v>
      </c>
      <c r="AZ20" s="1"/>
      <c r="BA20" s="1"/>
      <c r="BB20" s="1"/>
      <c r="BC20" s="1">
        <v>9.0909090909090793</v>
      </c>
      <c r="BD20" s="1"/>
      <c r="BE20" s="1">
        <v>192.95995670995671</v>
      </c>
    </row>
    <row r="21" spans="1:57" x14ac:dyDescent="0.25">
      <c r="A21" s="46" t="s">
        <v>111</v>
      </c>
      <c r="B21" s="1"/>
      <c r="C21" s="1"/>
      <c r="D21" s="1"/>
      <c r="E21" s="1"/>
      <c r="F21" s="1"/>
      <c r="G21" s="1">
        <v>100.8</v>
      </c>
      <c r="H21" s="1"/>
      <c r="I21" s="1"/>
      <c r="J21" s="1"/>
      <c r="K21" s="1"/>
      <c r="L21" s="1"/>
      <c r="M21" s="1"/>
      <c r="N21" s="1">
        <v>66.666666666666657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23.07692307692308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>
        <v>190.54358974358973</v>
      </c>
    </row>
    <row r="22" spans="1:57" x14ac:dyDescent="0.25">
      <c r="A22" s="46" t="s">
        <v>174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>
        <v>85.714285714285708</v>
      </c>
      <c r="AJ22" s="1"/>
      <c r="AK22" s="1"/>
      <c r="AL22" s="1"/>
      <c r="AM22" s="1"/>
      <c r="AN22" s="1">
        <v>85.714285714285708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>
        <v>171.42857142857142</v>
      </c>
    </row>
    <row r="23" spans="1:57" x14ac:dyDescent="0.25">
      <c r="A23" s="46" t="s">
        <v>175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>
        <v>100.1</v>
      </c>
      <c r="AV23" s="1">
        <v>33.333333333333329</v>
      </c>
      <c r="AW23" s="1"/>
      <c r="AX23" s="1"/>
      <c r="AY23" s="1"/>
      <c r="AZ23" s="1"/>
      <c r="BA23" s="1"/>
      <c r="BB23" s="1"/>
      <c r="BC23" s="1"/>
      <c r="BD23" s="1"/>
      <c r="BE23" s="1">
        <v>133.43333333333334</v>
      </c>
    </row>
    <row r="24" spans="1:57" x14ac:dyDescent="0.25">
      <c r="A24" s="46" t="s">
        <v>573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>
        <v>66.666666666666657</v>
      </c>
      <c r="AU24" s="1"/>
      <c r="AV24" s="1"/>
      <c r="AW24" s="1"/>
      <c r="AX24" s="1"/>
      <c r="AY24" s="1"/>
      <c r="AZ24" s="1"/>
      <c r="BA24" s="1"/>
      <c r="BB24" s="1"/>
      <c r="BC24" s="1">
        <v>63.636363636363633</v>
      </c>
      <c r="BD24" s="1"/>
      <c r="BE24" s="1">
        <v>130.30303030303028</v>
      </c>
    </row>
    <row r="25" spans="1:57" x14ac:dyDescent="0.25">
      <c r="A25" s="46" t="s">
        <v>284</v>
      </c>
      <c r="B25" s="1"/>
      <c r="C25" s="1"/>
      <c r="D25" s="1"/>
      <c r="E25" s="1"/>
      <c r="F25" s="1"/>
      <c r="G25" s="1"/>
      <c r="H25" s="1"/>
      <c r="I25" s="1">
        <v>55.555555555555557</v>
      </c>
      <c r="J25" s="1"/>
      <c r="K25" s="1"/>
      <c r="L25" s="1"/>
      <c r="M25" s="1">
        <v>33.333333333333329</v>
      </c>
      <c r="N25" s="1"/>
      <c r="O25" s="1"/>
      <c r="P25" s="1"/>
      <c r="Q25" s="1"/>
      <c r="R25" s="1"/>
      <c r="S25" s="1"/>
      <c r="T25" s="1">
        <v>10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>
        <v>27.272727272727266</v>
      </c>
      <c r="BD25" s="1"/>
      <c r="BE25" s="1">
        <v>126.16161616161615</v>
      </c>
    </row>
    <row r="26" spans="1:57" x14ac:dyDescent="0.25">
      <c r="A26" s="46" t="s">
        <v>372</v>
      </c>
      <c r="B26" s="1"/>
      <c r="C26" s="1"/>
      <c r="D26" s="1"/>
      <c r="E26" s="1"/>
      <c r="F26" s="1"/>
      <c r="G26" s="1"/>
      <c r="H26" s="1">
        <v>87.5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30.769230769230774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>
        <v>118.26923076923077</v>
      </c>
    </row>
    <row r="27" spans="1:57" x14ac:dyDescent="0.25">
      <c r="A27" s="46" t="s">
        <v>242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v>50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>
        <v>54.54545454545454</v>
      </c>
      <c r="BD27" s="1"/>
      <c r="BE27" s="1">
        <v>104.54545454545453</v>
      </c>
    </row>
    <row r="28" spans="1:57" x14ac:dyDescent="0.25">
      <c r="A28" s="46" t="s">
        <v>615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>
        <v>101.1</v>
      </c>
      <c r="BD28" s="1"/>
      <c r="BE28" s="1">
        <v>101.1</v>
      </c>
    </row>
    <row r="29" spans="1:57" x14ac:dyDescent="0.25">
      <c r="A29" s="46" t="s">
        <v>391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101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>
        <v>101</v>
      </c>
    </row>
    <row r="30" spans="1:57" x14ac:dyDescent="0.25">
      <c r="A30" s="46" t="s">
        <v>571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>
        <v>100.3</v>
      </c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>
        <v>100.3</v>
      </c>
    </row>
    <row r="31" spans="1:57" x14ac:dyDescent="0.25">
      <c r="A31" s="46" t="s">
        <v>536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>
        <v>100.3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>
        <v>100.3</v>
      </c>
    </row>
    <row r="32" spans="1:57" x14ac:dyDescent="0.25">
      <c r="A32" s="46" t="s">
        <v>607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>
        <v>77.777777777777771</v>
      </c>
      <c r="BA32" s="1"/>
      <c r="BB32" s="1"/>
      <c r="BC32" s="1"/>
      <c r="BD32" s="1"/>
      <c r="BE32" s="1">
        <v>77.777777777777771</v>
      </c>
    </row>
    <row r="33" spans="1:57" x14ac:dyDescent="0.25">
      <c r="A33" s="46" t="s">
        <v>527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v>42.857142857142854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>
        <v>33.333333333333343</v>
      </c>
      <c r="BA33" s="1"/>
      <c r="BB33" s="1"/>
      <c r="BC33" s="1"/>
      <c r="BD33" s="1"/>
      <c r="BE33" s="1">
        <v>76.190476190476204</v>
      </c>
    </row>
    <row r="34" spans="1:57" x14ac:dyDescent="0.25">
      <c r="A34" s="46" t="s">
        <v>608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>
        <v>66.666666666666671</v>
      </c>
      <c r="BA34" s="1"/>
      <c r="BB34" s="1"/>
      <c r="BC34" s="1"/>
      <c r="BD34" s="1"/>
      <c r="BE34" s="1">
        <v>66.666666666666671</v>
      </c>
    </row>
    <row r="35" spans="1:57" x14ac:dyDescent="0.25">
      <c r="A35" s="46" t="s">
        <v>447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15.384615384615387</v>
      </c>
      <c r="AB35" s="1"/>
      <c r="AC35" s="1"/>
      <c r="AD35" s="1"/>
      <c r="AE35" s="1"/>
      <c r="AF35" s="1"/>
      <c r="AG35" s="1"/>
      <c r="AH35" s="1"/>
      <c r="AI35" s="1"/>
      <c r="AJ35" s="1"/>
      <c r="AK35" s="1">
        <v>40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>
        <v>55.384615384615387</v>
      </c>
    </row>
    <row r="36" spans="1:57" x14ac:dyDescent="0.25">
      <c r="A36" s="46" t="s">
        <v>581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50</v>
      </c>
      <c r="AX36" s="1"/>
      <c r="AY36" s="1"/>
      <c r="AZ36" s="1"/>
      <c r="BA36" s="1"/>
      <c r="BB36" s="1"/>
      <c r="BC36" s="1"/>
      <c r="BD36" s="1"/>
      <c r="BE36" s="1">
        <v>50</v>
      </c>
    </row>
    <row r="37" spans="1:57" x14ac:dyDescent="0.25">
      <c r="A37" s="46" t="s">
        <v>334</v>
      </c>
      <c r="B37" s="1"/>
      <c r="C37" s="1"/>
      <c r="D37" s="1"/>
      <c r="E37" s="1"/>
      <c r="F37" s="1"/>
      <c r="G37" s="1"/>
      <c r="H37" s="1"/>
      <c r="I37" s="1"/>
      <c r="J37" s="1">
        <v>25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>
        <v>20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>
        <v>45</v>
      </c>
    </row>
    <row r="38" spans="1:57" x14ac:dyDescent="0.25">
      <c r="A38" s="46" t="s">
        <v>401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v>33.333333333333329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>
        <v>33.333333333333329</v>
      </c>
    </row>
    <row r="39" spans="1:57" x14ac:dyDescent="0.25">
      <c r="A39" s="46" t="s">
        <v>612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>
        <v>33.333333333333329</v>
      </c>
      <c r="BB39" s="1"/>
      <c r="BC39" s="1"/>
      <c r="BD39" s="1"/>
      <c r="BE39" s="1">
        <v>33.333333333333329</v>
      </c>
    </row>
    <row r="40" spans="1:57" x14ac:dyDescent="0.25">
      <c r="A40" s="46" t="s">
        <v>499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>
        <v>20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>
        <v>20</v>
      </c>
    </row>
    <row r="41" spans="1:57" x14ac:dyDescent="0.25">
      <c r="A41" s="46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x14ac:dyDescent="0.25">
      <c r="A42" s="46" t="s">
        <v>13</v>
      </c>
      <c r="B42" s="1">
        <v>233.6333333333333</v>
      </c>
      <c r="C42" s="1"/>
      <c r="D42" s="1">
        <v>100.1</v>
      </c>
      <c r="E42" s="1">
        <v>133.33333333333331</v>
      </c>
      <c r="F42" s="1">
        <v>200.29999999999998</v>
      </c>
      <c r="G42" s="1">
        <v>188.3</v>
      </c>
      <c r="H42" s="1">
        <v>231.25</v>
      </c>
      <c r="I42" s="1">
        <v>288.88888888888891</v>
      </c>
      <c r="J42" s="1">
        <v>100</v>
      </c>
      <c r="K42" s="1">
        <v>140.5</v>
      </c>
      <c r="L42" s="1"/>
      <c r="M42" s="1">
        <v>99.999999999999986</v>
      </c>
      <c r="N42" s="1">
        <v>66.666666666666657</v>
      </c>
      <c r="O42" s="1">
        <v>50</v>
      </c>
      <c r="P42" s="1">
        <v>33.333333333333329</v>
      </c>
      <c r="Q42" s="1">
        <v>160</v>
      </c>
      <c r="R42" s="1"/>
      <c r="S42" s="1"/>
      <c r="T42" s="1">
        <v>401</v>
      </c>
      <c r="U42" s="1"/>
      <c r="V42" s="1">
        <v>167.26666666666665</v>
      </c>
      <c r="W42" s="1">
        <v>50</v>
      </c>
      <c r="X42" s="1">
        <v>100.4</v>
      </c>
      <c r="Y42" s="1">
        <v>66.666666666666657</v>
      </c>
      <c r="Z42" s="1">
        <v>343.55714285714282</v>
      </c>
      <c r="AA42" s="1">
        <v>184.61538461538461</v>
      </c>
      <c r="AB42" s="1">
        <v>260.5</v>
      </c>
      <c r="AC42" s="1"/>
      <c r="AD42" s="1">
        <v>381</v>
      </c>
      <c r="AE42" s="1">
        <v>200.29999999999995</v>
      </c>
      <c r="AF42" s="1">
        <v>100.1</v>
      </c>
      <c r="AG42" s="1">
        <v>166.96666666666664</v>
      </c>
      <c r="AH42" s="1">
        <v>200.29999999999998</v>
      </c>
      <c r="AI42" s="1">
        <v>300.7</v>
      </c>
      <c r="AJ42" s="1">
        <v>250.4</v>
      </c>
      <c r="AK42" s="1">
        <v>200.5</v>
      </c>
      <c r="AL42" s="1">
        <v>225.4</v>
      </c>
      <c r="AM42" s="1">
        <v>541</v>
      </c>
      <c r="AN42" s="1">
        <v>214.28571428571428</v>
      </c>
      <c r="AO42" s="1">
        <v>50</v>
      </c>
      <c r="AP42" s="1">
        <v>100.1</v>
      </c>
      <c r="AQ42" s="1">
        <v>100.2</v>
      </c>
      <c r="AR42" s="1"/>
      <c r="AS42" s="1">
        <v>200.29999999999998</v>
      </c>
      <c r="AT42" s="1">
        <v>200.29999999999998</v>
      </c>
      <c r="AU42" s="1">
        <v>100.1</v>
      </c>
      <c r="AV42" s="1">
        <v>250.59999999999997</v>
      </c>
      <c r="AW42" s="1">
        <v>249.99999999999997</v>
      </c>
      <c r="AX42" s="1"/>
      <c r="AY42" s="1">
        <v>256.45555555555558</v>
      </c>
      <c r="AZ42" s="1">
        <v>478.67777777777781</v>
      </c>
      <c r="BA42" s="1">
        <v>99.999999999999986</v>
      </c>
      <c r="BB42" s="1"/>
      <c r="BC42" s="1">
        <v>546.55454545454552</v>
      </c>
      <c r="BD42" s="1"/>
      <c r="BE42" s="1">
        <v>9014.5516761016752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E32"/>
  <sheetViews>
    <sheetView topLeftCell="S1" workbookViewId="0">
      <selection sqref="A1:XFD1048576"/>
    </sheetView>
  </sheetViews>
  <sheetFormatPr defaultRowHeight="15" x14ac:dyDescent="0.25"/>
  <cols>
    <col min="1" max="1" width="23.42578125" customWidth="1"/>
    <col min="2" max="2" width="16.28515625" bestFit="1" customWidth="1"/>
    <col min="3" max="3" width="17.5703125" bestFit="1" customWidth="1"/>
    <col min="4" max="4" width="18" bestFit="1" customWidth="1"/>
    <col min="5" max="5" width="17.5703125" bestFit="1" customWidth="1"/>
    <col min="6" max="6" width="12.140625" bestFit="1" customWidth="1"/>
    <col min="7" max="7" width="19.5703125" bestFit="1" customWidth="1"/>
    <col min="8" max="8" width="16.140625" bestFit="1" customWidth="1"/>
    <col min="9" max="9" width="18.85546875" bestFit="1" customWidth="1"/>
    <col min="10" max="10" width="17.28515625" bestFit="1" customWidth="1"/>
    <col min="11" max="11" width="19.85546875" bestFit="1" customWidth="1"/>
    <col min="12" max="12" width="20.7109375" bestFit="1" customWidth="1"/>
    <col min="13" max="13" width="16.42578125" bestFit="1" customWidth="1"/>
    <col min="14" max="14" width="16.7109375" bestFit="1" customWidth="1"/>
    <col min="15" max="15" width="16.140625" bestFit="1" customWidth="1"/>
    <col min="16" max="16" width="16.85546875" bestFit="1" customWidth="1"/>
    <col min="17" max="17" width="17.28515625" bestFit="1" customWidth="1"/>
    <col min="18" max="18" width="22" bestFit="1" customWidth="1"/>
    <col min="19" max="19" width="19.42578125" bestFit="1" customWidth="1"/>
    <col min="20" max="20" width="19.5703125" bestFit="1" customWidth="1"/>
    <col min="21" max="21" width="12.7109375" bestFit="1" customWidth="1"/>
    <col min="22" max="22" width="24.28515625" bestFit="1" customWidth="1"/>
    <col min="23" max="23" width="16.28515625" bestFit="1" customWidth="1"/>
    <col min="24" max="24" width="17.5703125" bestFit="1" customWidth="1"/>
    <col min="25" max="25" width="19.140625" bestFit="1" customWidth="1"/>
    <col min="26" max="26" width="17.42578125" bestFit="1" customWidth="1"/>
    <col min="27" max="27" width="16.5703125" bestFit="1" customWidth="1"/>
    <col min="28" max="28" width="20.7109375" bestFit="1" customWidth="1"/>
    <col min="29" max="29" width="21.42578125" bestFit="1" customWidth="1"/>
    <col min="30" max="30" width="17.85546875" bestFit="1" customWidth="1"/>
    <col min="31" max="31" width="22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8.570312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70</v>
      </c>
    </row>
    <row r="3" spans="1:57" x14ac:dyDescent="0.25">
      <c r="A3" s="45" t="s">
        <v>15</v>
      </c>
      <c r="B3" s="45" t="s">
        <v>14</v>
      </c>
    </row>
    <row r="4" spans="1:57" ht="59.25" x14ac:dyDescent="0.25">
      <c r="A4" s="45" t="s">
        <v>12</v>
      </c>
      <c r="B4" t="s">
        <v>455</v>
      </c>
      <c r="C4" t="s">
        <v>456</v>
      </c>
      <c r="D4" t="s">
        <v>457</v>
      </c>
      <c r="E4" t="s">
        <v>458</v>
      </c>
      <c r="F4" t="s">
        <v>459</v>
      </c>
      <c r="G4" t="s">
        <v>460</v>
      </c>
      <c r="H4" t="s">
        <v>461</v>
      </c>
      <c r="I4" t="s">
        <v>462</v>
      </c>
      <c r="J4" t="s">
        <v>463</v>
      </c>
      <c r="K4" t="s">
        <v>464</v>
      </c>
      <c r="L4" t="s">
        <v>465</v>
      </c>
      <c r="M4" t="s">
        <v>466</v>
      </c>
      <c r="N4" t="s">
        <v>467</v>
      </c>
      <c r="O4" t="s">
        <v>468</v>
      </c>
      <c r="P4" t="s">
        <v>469</v>
      </c>
      <c r="Q4" t="s">
        <v>470</v>
      </c>
      <c r="R4" t="s">
        <v>471</v>
      </c>
      <c r="S4" t="s">
        <v>472</v>
      </c>
      <c r="T4" t="s">
        <v>473</v>
      </c>
      <c r="U4" t="s">
        <v>474</v>
      </c>
      <c r="V4" t="s">
        <v>475</v>
      </c>
      <c r="W4" t="s">
        <v>476</v>
      </c>
      <c r="X4" t="s">
        <v>477</v>
      </c>
      <c r="Y4" t="s">
        <v>478</v>
      </c>
      <c r="Z4" t="s">
        <v>479</v>
      </c>
      <c r="AA4" t="s">
        <v>480</v>
      </c>
      <c r="AB4" t="s">
        <v>486</v>
      </c>
      <c r="AC4" t="s">
        <v>481</v>
      </c>
      <c r="AD4" t="s">
        <v>487</v>
      </c>
      <c r="AE4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s="47" t="s">
        <v>13</v>
      </c>
    </row>
    <row r="5" spans="1:57" x14ac:dyDescent="0.25">
      <c r="A5" s="46" t="s">
        <v>54</v>
      </c>
      <c r="B5" s="1"/>
      <c r="C5" s="1"/>
      <c r="D5" s="1"/>
      <c r="E5" s="1"/>
      <c r="F5" s="1"/>
      <c r="G5" s="1"/>
      <c r="H5" s="1"/>
      <c r="I5" s="1">
        <v>88.888888888888886</v>
      </c>
      <c r="J5" s="1"/>
      <c r="K5" s="1"/>
      <c r="L5" s="1">
        <v>50</v>
      </c>
      <c r="M5" s="1"/>
      <c r="N5" s="1">
        <v>100.2</v>
      </c>
      <c r="O5" s="1"/>
      <c r="P5" s="1"/>
      <c r="Q5" s="1"/>
      <c r="R5" s="1"/>
      <c r="S5" s="1"/>
      <c r="T5" s="1">
        <v>80</v>
      </c>
      <c r="U5" s="1"/>
      <c r="V5" s="1"/>
      <c r="W5" s="1"/>
      <c r="X5" s="1"/>
      <c r="Y5" s="1"/>
      <c r="Z5" s="1">
        <v>75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>
        <v>66.666666666666657</v>
      </c>
      <c r="AO5" s="1">
        <v>100.1</v>
      </c>
      <c r="AP5" s="1"/>
      <c r="AQ5" s="1"/>
      <c r="AR5" s="1">
        <v>100.2</v>
      </c>
      <c r="AS5" s="1"/>
      <c r="AT5" s="1"/>
      <c r="AU5" s="1">
        <v>50</v>
      </c>
      <c r="AV5" s="1"/>
      <c r="AW5" s="1"/>
      <c r="AX5" s="1">
        <v>66.666666666666657</v>
      </c>
      <c r="AY5" s="1">
        <v>75</v>
      </c>
      <c r="AZ5" s="1"/>
      <c r="BA5" s="1"/>
      <c r="BB5" s="1"/>
      <c r="BC5" s="1">
        <v>71.428571428571431</v>
      </c>
      <c r="BD5" s="1"/>
      <c r="BE5" s="1">
        <v>924.15079365079373</v>
      </c>
    </row>
    <row r="6" spans="1:57" x14ac:dyDescent="0.25">
      <c r="A6" s="46" t="s">
        <v>188</v>
      </c>
      <c r="B6" s="1"/>
      <c r="C6" s="1"/>
      <c r="D6" s="1"/>
      <c r="E6" s="1">
        <v>85.714285714285708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60</v>
      </c>
      <c r="U6" s="1"/>
      <c r="V6" s="1"/>
      <c r="W6" s="1"/>
      <c r="X6" s="1"/>
      <c r="Y6" s="1"/>
      <c r="Z6" s="1"/>
      <c r="AA6" s="1"/>
      <c r="AB6" s="1">
        <v>100.2</v>
      </c>
      <c r="AC6" s="1"/>
      <c r="AD6" s="1"/>
      <c r="AE6" s="1"/>
      <c r="AF6" s="1"/>
      <c r="AG6" s="1">
        <v>100.3</v>
      </c>
      <c r="AH6" s="1"/>
      <c r="AI6" s="1"/>
      <c r="AJ6" s="1">
        <v>66.666666666666657</v>
      </c>
      <c r="AK6" s="1"/>
      <c r="AL6" s="1"/>
      <c r="AM6" s="1">
        <v>33.333333333333329</v>
      </c>
      <c r="AN6" s="1"/>
      <c r="AO6" s="1"/>
      <c r="AP6" s="1"/>
      <c r="AQ6" s="1"/>
      <c r="AR6" s="1"/>
      <c r="AS6" s="1">
        <v>100.1</v>
      </c>
      <c r="AT6" s="1">
        <v>100.1</v>
      </c>
      <c r="AU6" s="1"/>
      <c r="AV6" s="1"/>
      <c r="AW6" s="1">
        <v>80</v>
      </c>
      <c r="AX6" s="1"/>
      <c r="AY6" s="1"/>
      <c r="AZ6" s="1">
        <v>77.777777777777771</v>
      </c>
      <c r="BA6" s="1"/>
      <c r="BB6" s="1"/>
      <c r="BC6" s="1">
        <v>28.571428571428569</v>
      </c>
      <c r="BD6" s="1"/>
      <c r="BE6" s="1">
        <v>832.76349206349198</v>
      </c>
    </row>
    <row r="7" spans="1:57" x14ac:dyDescent="0.25">
      <c r="A7" s="46" t="s">
        <v>226</v>
      </c>
      <c r="B7" s="1"/>
      <c r="C7" s="1"/>
      <c r="D7" s="1"/>
      <c r="E7" s="1"/>
      <c r="F7" s="1">
        <v>100.4</v>
      </c>
      <c r="G7" s="1"/>
      <c r="H7" s="1"/>
      <c r="I7" s="1"/>
      <c r="J7" s="1"/>
      <c r="K7" s="1">
        <v>100.2</v>
      </c>
      <c r="L7" s="1"/>
      <c r="M7" s="1"/>
      <c r="N7" s="1"/>
      <c r="O7" s="1"/>
      <c r="P7" s="1"/>
      <c r="Q7" s="1"/>
      <c r="R7" s="1"/>
      <c r="S7" s="1"/>
      <c r="T7" s="1">
        <v>40</v>
      </c>
      <c r="U7" s="1"/>
      <c r="V7" s="1"/>
      <c r="W7" s="1"/>
      <c r="X7" s="1"/>
      <c r="Y7" s="1"/>
      <c r="Z7" s="1">
        <v>25</v>
      </c>
      <c r="AA7" s="1"/>
      <c r="AB7" s="1"/>
      <c r="AC7" s="1"/>
      <c r="AD7" s="1"/>
      <c r="AE7" s="1"/>
      <c r="AF7" s="1">
        <v>80</v>
      </c>
      <c r="AG7" s="1"/>
      <c r="AH7" s="1"/>
      <c r="AI7" s="1"/>
      <c r="AJ7" s="1"/>
      <c r="AK7" s="1"/>
      <c r="AL7" s="1"/>
      <c r="AM7" s="1">
        <v>66.666666666666657</v>
      </c>
      <c r="AN7" s="1"/>
      <c r="AO7" s="1"/>
      <c r="AP7" s="1">
        <v>100.4</v>
      </c>
      <c r="AQ7" s="1"/>
      <c r="AR7" s="1"/>
      <c r="AS7" s="1"/>
      <c r="AT7" s="1"/>
      <c r="AU7" s="1"/>
      <c r="AV7" s="1"/>
      <c r="AW7" s="1">
        <v>100.5</v>
      </c>
      <c r="AX7" s="1"/>
      <c r="AY7" s="1"/>
      <c r="AZ7" s="1">
        <v>100.9</v>
      </c>
      <c r="BA7" s="1"/>
      <c r="BB7" s="1"/>
      <c r="BC7" s="1"/>
      <c r="BD7" s="1"/>
      <c r="BE7" s="1">
        <v>714.06666666666661</v>
      </c>
    </row>
    <row r="8" spans="1:57" x14ac:dyDescent="0.25">
      <c r="A8" s="46" t="s">
        <v>228</v>
      </c>
      <c r="B8" s="1"/>
      <c r="C8" s="1"/>
      <c r="D8" s="1"/>
      <c r="E8" s="1"/>
      <c r="F8" s="1">
        <v>25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>
        <v>100.4</v>
      </c>
      <c r="AA8" s="1"/>
      <c r="AB8" s="1"/>
      <c r="AC8" s="1"/>
      <c r="AD8" s="1"/>
      <c r="AE8" s="1"/>
      <c r="AF8" s="1">
        <v>100.5</v>
      </c>
      <c r="AG8" s="1"/>
      <c r="AH8" s="1"/>
      <c r="AI8" s="1"/>
      <c r="AJ8" s="1"/>
      <c r="AK8" s="1"/>
      <c r="AL8" s="1"/>
      <c r="AM8" s="1">
        <v>100.3</v>
      </c>
      <c r="AN8" s="1"/>
      <c r="AO8" s="1"/>
      <c r="AP8" s="1">
        <v>75</v>
      </c>
      <c r="AQ8" s="1"/>
      <c r="AR8" s="1"/>
      <c r="AS8" s="1"/>
      <c r="AT8" s="1"/>
      <c r="AU8" s="1"/>
      <c r="AV8" s="1"/>
      <c r="AW8" s="1">
        <v>40</v>
      </c>
      <c r="AX8" s="1"/>
      <c r="AY8" s="1"/>
      <c r="AZ8" s="1">
        <v>88.888888888888886</v>
      </c>
      <c r="BA8" s="1"/>
      <c r="BB8" s="1"/>
      <c r="BC8" s="1">
        <v>85.714285714285708</v>
      </c>
      <c r="BD8" s="1"/>
      <c r="BE8" s="1">
        <v>615.80317460317451</v>
      </c>
    </row>
    <row r="9" spans="1:57" x14ac:dyDescent="0.25">
      <c r="A9" s="46" t="s">
        <v>287</v>
      </c>
      <c r="B9" s="1"/>
      <c r="C9" s="1"/>
      <c r="D9" s="1"/>
      <c r="E9" s="1"/>
      <c r="F9" s="1"/>
      <c r="G9" s="1"/>
      <c r="H9" s="1"/>
      <c r="I9" s="1">
        <v>66.666666666666671</v>
      </c>
      <c r="J9" s="1"/>
      <c r="K9" s="1"/>
      <c r="L9" s="1"/>
      <c r="M9" s="1"/>
      <c r="N9" s="1"/>
      <c r="O9" s="1"/>
      <c r="P9" s="1"/>
      <c r="Q9" s="1"/>
      <c r="R9" s="1"/>
      <c r="S9" s="1">
        <v>100.5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>
        <v>100.7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>
        <v>100.4</v>
      </c>
      <c r="AZ9" s="1"/>
      <c r="BA9" s="1"/>
      <c r="BB9" s="1">
        <v>100.2</v>
      </c>
      <c r="BC9" s="1"/>
      <c r="BD9" s="1"/>
      <c r="BE9" s="1">
        <v>468.46666666666664</v>
      </c>
    </row>
    <row r="10" spans="1:57" x14ac:dyDescent="0.25">
      <c r="A10" s="46" t="s">
        <v>227</v>
      </c>
      <c r="B10" s="1"/>
      <c r="C10" s="1"/>
      <c r="D10" s="1"/>
      <c r="E10" s="1"/>
      <c r="F10" s="1">
        <v>75</v>
      </c>
      <c r="G10" s="1"/>
      <c r="H10" s="1"/>
      <c r="I10" s="1"/>
      <c r="J10" s="1"/>
      <c r="K10" s="1">
        <v>50</v>
      </c>
      <c r="L10" s="1"/>
      <c r="M10" s="1"/>
      <c r="N10" s="1"/>
      <c r="O10" s="1"/>
      <c r="P10" s="1"/>
      <c r="Q10" s="1"/>
      <c r="R10" s="1"/>
      <c r="S10" s="1"/>
      <c r="T10" s="1">
        <v>20</v>
      </c>
      <c r="U10" s="1"/>
      <c r="V10" s="1"/>
      <c r="W10" s="1"/>
      <c r="X10" s="1"/>
      <c r="Y10" s="1"/>
      <c r="Z10" s="1">
        <v>75</v>
      </c>
      <c r="AA10" s="1"/>
      <c r="AB10" s="1"/>
      <c r="AC10" s="1"/>
      <c r="AD10" s="1"/>
      <c r="AE10" s="1"/>
      <c r="AF10" s="1">
        <v>60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>
        <v>80</v>
      </c>
      <c r="AX10" s="1"/>
      <c r="AY10" s="1"/>
      <c r="AZ10" s="1">
        <v>66.666666666666671</v>
      </c>
      <c r="BA10" s="1"/>
      <c r="BB10" s="1"/>
      <c r="BC10" s="1"/>
      <c r="BD10" s="1"/>
      <c r="BE10" s="1">
        <v>426.66666666666669</v>
      </c>
    </row>
    <row r="11" spans="1:57" x14ac:dyDescent="0.25">
      <c r="A11" s="46" t="s">
        <v>485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>
        <v>100.2</v>
      </c>
      <c r="AD11" s="1"/>
      <c r="AE11" s="1"/>
      <c r="AF11" s="1"/>
      <c r="AG11" s="1"/>
      <c r="AH11" s="1">
        <v>85.714285714285708</v>
      </c>
      <c r="AI11" s="1"/>
      <c r="AJ11" s="1"/>
      <c r="AK11" s="1"/>
      <c r="AL11" s="1">
        <v>100.2</v>
      </c>
      <c r="AM11" s="1"/>
      <c r="AN11" s="1"/>
      <c r="AO11" s="1"/>
      <c r="AP11" s="1"/>
      <c r="AQ11" s="1"/>
      <c r="AR11" s="1"/>
      <c r="AS11" s="1"/>
      <c r="AT11" s="1"/>
      <c r="AU11" s="1"/>
      <c r="AV11" s="1">
        <v>100.1</v>
      </c>
      <c r="AW11" s="1"/>
      <c r="AX11" s="1"/>
      <c r="AY11" s="1"/>
      <c r="AZ11" s="1"/>
      <c r="BA11" s="1"/>
      <c r="BB11" s="1"/>
      <c r="BC11" s="1"/>
      <c r="BD11" s="1"/>
      <c r="BE11" s="1">
        <v>386.21428571428567</v>
      </c>
    </row>
    <row r="12" spans="1:57" x14ac:dyDescent="0.25">
      <c r="A12" s="46" t="s">
        <v>415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v>20</v>
      </c>
      <c r="X12" s="1"/>
      <c r="Y12" s="1"/>
      <c r="Z12" s="1"/>
      <c r="AA12" s="1"/>
      <c r="AB12" s="1">
        <v>50</v>
      </c>
      <c r="AC12" s="1"/>
      <c r="AD12" s="1">
        <v>40</v>
      </c>
      <c r="AE12" s="1"/>
      <c r="AF12" s="1">
        <v>40</v>
      </c>
      <c r="AG12" s="1"/>
      <c r="AH12" s="1"/>
      <c r="AI12" s="1"/>
      <c r="AJ12" s="1"/>
      <c r="AK12" s="1"/>
      <c r="AL12" s="1">
        <v>50</v>
      </c>
      <c r="AM12" s="1"/>
      <c r="AN12" s="1"/>
      <c r="AO12" s="1"/>
      <c r="AP12" s="1">
        <v>50</v>
      </c>
      <c r="AQ12" s="1"/>
      <c r="AR12" s="1"/>
      <c r="AS12" s="1"/>
      <c r="AT12" s="1"/>
      <c r="AU12" s="1"/>
      <c r="AV12" s="1"/>
      <c r="AW12" s="1"/>
      <c r="AX12" s="1"/>
      <c r="AY12" s="1"/>
      <c r="AZ12" s="1">
        <v>22.222222222222229</v>
      </c>
      <c r="BA12" s="1"/>
      <c r="BB12" s="1"/>
      <c r="BC12" s="1"/>
      <c r="BD12" s="1"/>
      <c r="BE12" s="1">
        <v>272.22222222222223</v>
      </c>
    </row>
    <row r="13" spans="1:57" x14ac:dyDescent="0.25">
      <c r="A13" s="46" t="s">
        <v>577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>
        <v>100.4</v>
      </c>
      <c r="AV13" s="1"/>
      <c r="AW13" s="1"/>
      <c r="AX13" s="1"/>
      <c r="AY13" s="1"/>
      <c r="AZ13" s="1"/>
      <c r="BA13" s="1"/>
      <c r="BB13" s="1">
        <v>50</v>
      </c>
      <c r="BC13" s="1"/>
      <c r="BD13" s="1"/>
      <c r="BE13" s="1">
        <v>150.4</v>
      </c>
    </row>
    <row r="14" spans="1:57" x14ac:dyDescent="0.25">
      <c r="A14" s="46" t="s">
        <v>578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>
        <v>25</v>
      </c>
      <c r="AV14" s="1"/>
      <c r="AW14" s="1"/>
      <c r="AX14" s="1">
        <v>100.3</v>
      </c>
      <c r="AY14" s="1"/>
      <c r="AZ14" s="1"/>
      <c r="BA14" s="1"/>
      <c r="BB14" s="1"/>
      <c r="BC14" s="1"/>
      <c r="BD14" s="1"/>
      <c r="BE14" s="1">
        <v>125.3</v>
      </c>
    </row>
    <row r="15" spans="1:57" x14ac:dyDescent="0.25">
      <c r="A15" s="46" t="s">
        <v>191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v>100.5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>
        <v>100.5</v>
      </c>
    </row>
    <row r="16" spans="1:57" x14ac:dyDescent="0.25">
      <c r="A16" s="46" t="s">
        <v>391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>
        <v>100.5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>
        <v>100.5</v>
      </c>
    </row>
    <row r="17" spans="1:57" x14ac:dyDescent="0.25">
      <c r="A17" s="46" t="s">
        <v>432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v>100.1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>
        <v>100.1</v>
      </c>
    </row>
    <row r="18" spans="1:57" x14ac:dyDescent="0.25">
      <c r="A18" s="46" t="s">
        <v>288</v>
      </c>
      <c r="B18" s="1"/>
      <c r="C18" s="1"/>
      <c r="D18" s="1"/>
      <c r="E18" s="1"/>
      <c r="F18" s="1"/>
      <c r="G18" s="1"/>
      <c r="H18" s="1"/>
      <c r="I18" s="1">
        <v>55.555555555555557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v>42.857142857142854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>
        <v>98.412698412698404</v>
      </c>
    </row>
    <row r="19" spans="1:57" x14ac:dyDescent="0.25">
      <c r="A19" s="46" t="s">
        <v>286</v>
      </c>
      <c r="B19" s="1"/>
      <c r="C19" s="1"/>
      <c r="D19" s="1"/>
      <c r="E19" s="1"/>
      <c r="F19" s="1"/>
      <c r="G19" s="1"/>
      <c r="H19" s="1"/>
      <c r="I19" s="1">
        <v>88.888888888888886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>
        <v>88.888888888888886</v>
      </c>
    </row>
    <row r="20" spans="1:57" x14ac:dyDescent="0.25">
      <c r="A20" s="46" t="s">
        <v>537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85.714285714285708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>
        <v>85.714285714285708</v>
      </c>
    </row>
    <row r="21" spans="1:57" x14ac:dyDescent="0.25">
      <c r="A21" s="46" t="s">
        <v>243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>
        <v>33.333333333333329</v>
      </c>
      <c r="AK21" s="1">
        <v>50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>
        <v>83.333333333333329</v>
      </c>
    </row>
    <row r="22" spans="1:57" x14ac:dyDescent="0.25">
      <c r="A22" s="46" t="s">
        <v>280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80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>
        <v>80</v>
      </c>
    </row>
    <row r="23" spans="1:57" x14ac:dyDescent="0.25">
      <c r="A23" s="46" t="s">
        <v>380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v>80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>
        <v>80</v>
      </c>
    </row>
    <row r="24" spans="1:57" x14ac:dyDescent="0.25">
      <c r="A24" s="46" t="s">
        <v>278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>
        <v>50</v>
      </c>
      <c r="AD24" s="1">
        <v>20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>
        <v>70</v>
      </c>
    </row>
    <row r="25" spans="1:57" x14ac:dyDescent="0.25">
      <c r="A25" s="46" t="s">
        <v>381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40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>
        <v>40</v>
      </c>
    </row>
    <row r="26" spans="1:57" x14ac:dyDescent="0.25">
      <c r="A26" s="46" t="s">
        <v>111</v>
      </c>
      <c r="B26" s="1">
        <v>33.333333333333329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>
        <v>33.333333333333329</v>
      </c>
    </row>
    <row r="27" spans="1:57" x14ac:dyDescent="0.25">
      <c r="A27" s="46" t="s">
        <v>583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>
        <v>33.333333333333329</v>
      </c>
      <c r="AY27" s="1"/>
      <c r="AZ27" s="1"/>
      <c r="BA27" s="1"/>
      <c r="BB27" s="1"/>
      <c r="BC27" s="1"/>
      <c r="BD27" s="1"/>
      <c r="BE27" s="1">
        <v>33.333333333333329</v>
      </c>
    </row>
    <row r="28" spans="1:57" x14ac:dyDescent="0.25">
      <c r="A28" s="46" t="s">
        <v>599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>
        <v>25</v>
      </c>
      <c r="AZ28" s="1"/>
      <c r="BA28" s="1"/>
      <c r="BB28" s="1"/>
      <c r="BC28" s="1"/>
      <c r="BD28" s="1"/>
      <c r="BE28" s="1">
        <v>25</v>
      </c>
    </row>
    <row r="29" spans="1:57" x14ac:dyDescent="0.25">
      <c r="A29" s="46" t="s">
        <v>289</v>
      </c>
      <c r="B29" s="1"/>
      <c r="C29" s="1"/>
      <c r="D29" s="1"/>
      <c r="E29" s="1"/>
      <c r="F29" s="1"/>
      <c r="G29" s="1"/>
      <c r="H29" s="1"/>
      <c r="I29" s="1">
        <v>11.111111111111114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>
        <v>11.111111111111114</v>
      </c>
    </row>
    <row r="30" spans="1:57" x14ac:dyDescent="0.25">
      <c r="A30" s="46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5">
      <c r="A31" s="46" t="s">
        <v>503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>
        <v>0</v>
      </c>
    </row>
    <row r="32" spans="1:57" x14ac:dyDescent="0.25">
      <c r="A32" s="46" t="s">
        <v>13</v>
      </c>
      <c r="B32" s="1">
        <v>33.333333333333329</v>
      </c>
      <c r="C32" s="1"/>
      <c r="D32" s="1"/>
      <c r="E32" s="1">
        <v>85.714285714285708</v>
      </c>
      <c r="F32" s="1">
        <v>200.4</v>
      </c>
      <c r="G32" s="1"/>
      <c r="H32" s="1"/>
      <c r="I32" s="1">
        <v>311.11111111111114</v>
      </c>
      <c r="J32" s="1"/>
      <c r="K32" s="1">
        <v>150.19999999999999</v>
      </c>
      <c r="L32" s="1">
        <v>50</v>
      </c>
      <c r="M32" s="1"/>
      <c r="N32" s="1">
        <v>100.2</v>
      </c>
      <c r="O32" s="1"/>
      <c r="P32" s="1"/>
      <c r="Q32" s="1"/>
      <c r="R32" s="1"/>
      <c r="S32" s="1">
        <v>220.5</v>
      </c>
      <c r="T32" s="1">
        <v>300.5</v>
      </c>
      <c r="U32" s="1"/>
      <c r="V32" s="1"/>
      <c r="W32" s="1">
        <v>20</v>
      </c>
      <c r="X32" s="1">
        <v>100.1</v>
      </c>
      <c r="Y32" s="1"/>
      <c r="Z32" s="1">
        <v>275.39999999999998</v>
      </c>
      <c r="AA32" s="1"/>
      <c r="AB32" s="1">
        <v>150.19999999999999</v>
      </c>
      <c r="AC32" s="1">
        <v>150.19999999999999</v>
      </c>
      <c r="AD32" s="1">
        <v>240.5</v>
      </c>
      <c r="AE32" s="1"/>
      <c r="AF32" s="1">
        <v>280.5</v>
      </c>
      <c r="AG32" s="1">
        <v>100.3</v>
      </c>
      <c r="AH32" s="1">
        <v>314.98571428571427</v>
      </c>
      <c r="AI32" s="1"/>
      <c r="AJ32" s="1">
        <v>99.999999999999986</v>
      </c>
      <c r="AK32" s="1">
        <v>50</v>
      </c>
      <c r="AL32" s="1">
        <v>150.19999999999999</v>
      </c>
      <c r="AM32" s="1">
        <v>200.29999999999998</v>
      </c>
      <c r="AN32" s="1">
        <v>66.666666666666657</v>
      </c>
      <c r="AO32" s="1">
        <v>100.1</v>
      </c>
      <c r="AP32" s="1">
        <v>225.4</v>
      </c>
      <c r="AQ32" s="1"/>
      <c r="AR32" s="1">
        <v>100.2</v>
      </c>
      <c r="AS32" s="1">
        <v>100.1</v>
      </c>
      <c r="AT32" s="1">
        <v>100.1</v>
      </c>
      <c r="AU32" s="1">
        <v>175.4</v>
      </c>
      <c r="AV32" s="1">
        <v>100.1</v>
      </c>
      <c r="AW32" s="1">
        <v>300.5</v>
      </c>
      <c r="AX32" s="1">
        <v>200.29999999999998</v>
      </c>
      <c r="AY32" s="1">
        <v>200.4</v>
      </c>
      <c r="AZ32" s="1">
        <v>356.45555555555558</v>
      </c>
      <c r="BA32" s="1"/>
      <c r="BB32" s="1">
        <v>150.19999999999999</v>
      </c>
      <c r="BC32" s="1">
        <v>185.71428571428572</v>
      </c>
      <c r="BD32" s="1"/>
      <c r="BE32" s="1">
        <v>5946.2809523809519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E6"/>
  <sheetViews>
    <sheetView workbookViewId="0">
      <selection sqref="A1:XFD1048576"/>
    </sheetView>
  </sheetViews>
  <sheetFormatPr defaultRowHeight="15" x14ac:dyDescent="0.25"/>
  <cols>
    <col min="1" max="1" width="19.140625" bestFit="1" customWidth="1"/>
    <col min="2" max="2" width="16.28515625" bestFit="1" customWidth="1"/>
    <col min="3" max="31" width="3.7109375" bestFit="1" customWidth="1"/>
    <col min="32" max="32" width="20.140625" bestFit="1" customWidth="1"/>
    <col min="33" max="33" width="19" bestFit="1" customWidth="1"/>
    <col min="34" max="34" width="23" bestFit="1" customWidth="1"/>
    <col min="35" max="35" width="16.5703125" bestFit="1" customWidth="1"/>
    <col min="36" max="36" width="18" bestFit="1" customWidth="1"/>
    <col min="37" max="37" width="18.85546875" bestFit="1" customWidth="1"/>
    <col min="38" max="38" width="25.85546875" bestFit="1" customWidth="1"/>
    <col min="39" max="39" width="16" bestFit="1" customWidth="1"/>
    <col min="40" max="40" width="18.42578125" bestFit="1" customWidth="1"/>
    <col min="41" max="41" width="21.140625" bestFit="1" customWidth="1"/>
    <col min="42" max="42" width="22" bestFit="1" customWidth="1"/>
    <col min="43" max="43" width="25.140625" bestFit="1" customWidth="1"/>
    <col min="44" max="44" width="19.5703125" bestFit="1" customWidth="1"/>
    <col min="45" max="45" width="18.7109375" bestFit="1" customWidth="1"/>
    <col min="46" max="46" width="16" bestFit="1" customWidth="1"/>
    <col min="47" max="47" width="22.7109375" bestFit="1" customWidth="1"/>
    <col min="48" max="48" width="17" bestFit="1" customWidth="1"/>
    <col min="49" max="49" width="12.85546875" bestFit="1" customWidth="1"/>
    <col min="50" max="50" width="16.28515625" bestFit="1" customWidth="1"/>
    <col min="51" max="51" width="17.42578125" bestFit="1" customWidth="1"/>
    <col min="52" max="52" width="12.28515625" bestFit="1" customWidth="1"/>
    <col min="53" max="53" width="13.5703125" bestFit="1" customWidth="1"/>
    <col min="54" max="54" width="12.42578125" bestFit="1" customWidth="1"/>
    <col min="55" max="55" width="14.140625" bestFit="1" customWidth="1"/>
    <col min="56" max="56" width="16.5703125" bestFit="1" customWidth="1"/>
    <col min="57" max="57" width="3.7109375" bestFit="1" customWidth="1"/>
    <col min="58" max="155" width="26.85546875" customWidth="1"/>
    <col min="156" max="156" width="26.85546875" bestFit="1" customWidth="1"/>
    <col min="157" max="303" width="26.85546875" customWidth="1"/>
    <col min="304" max="304" width="26.85546875" bestFit="1" customWidth="1"/>
    <col min="305" max="349" width="26.85546875" customWidth="1"/>
    <col min="350" max="350" width="11.28515625" customWidth="1"/>
    <col min="351" max="351" width="17.42578125" bestFit="1" customWidth="1"/>
    <col min="352" max="352" width="20.5703125" bestFit="1" customWidth="1"/>
    <col min="353" max="353" width="16.140625" bestFit="1" customWidth="1"/>
    <col min="354" max="354" width="19.28515625" bestFit="1" customWidth="1"/>
    <col min="355" max="355" width="20.7109375" bestFit="1" customWidth="1"/>
    <col min="356" max="356" width="23.85546875" bestFit="1" customWidth="1"/>
    <col min="357" max="357" width="19.42578125" bestFit="1" customWidth="1"/>
    <col min="358" max="358" width="22.5703125" bestFit="1" customWidth="1"/>
    <col min="359" max="359" width="23" bestFit="1" customWidth="1"/>
    <col min="360" max="360" width="26.28515625" bestFit="1" customWidth="1"/>
    <col min="361" max="361" width="22.5703125" bestFit="1" customWidth="1"/>
    <col min="362" max="362" width="25.85546875" bestFit="1" customWidth="1"/>
    <col min="363" max="363" width="19.5703125" bestFit="1" customWidth="1"/>
    <col min="364" max="365" width="22.7109375" bestFit="1" customWidth="1"/>
    <col min="366" max="366" width="26" bestFit="1" customWidth="1"/>
    <col min="367" max="367" width="19.42578125" bestFit="1" customWidth="1"/>
    <col min="368" max="368" width="22.5703125" bestFit="1" customWidth="1"/>
    <col min="369" max="369" width="21.42578125" bestFit="1" customWidth="1"/>
    <col min="370" max="370" width="24.5703125" bestFit="1" customWidth="1"/>
    <col min="371" max="371" width="21.7109375" bestFit="1" customWidth="1"/>
    <col min="372" max="372" width="24.85546875" bestFit="1" customWidth="1"/>
    <col min="373" max="373" width="25.140625" bestFit="1" customWidth="1"/>
    <col min="374" max="374" width="28.28515625" bestFit="1" customWidth="1"/>
    <col min="375" max="375" width="23.85546875" bestFit="1" customWidth="1"/>
    <col min="376" max="376" width="27" bestFit="1" customWidth="1"/>
    <col min="377" max="377" width="22.42578125" bestFit="1" customWidth="1"/>
    <col min="378" max="378" width="25.7109375" bestFit="1" customWidth="1"/>
    <col min="379" max="379" width="24.28515625" bestFit="1" customWidth="1"/>
    <col min="380" max="380" width="27.42578125" bestFit="1" customWidth="1"/>
    <col min="381" max="381" width="20" bestFit="1" customWidth="1"/>
    <col min="382" max="382" width="23.140625" bestFit="1" customWidth="1"/>
    <col min="383" max="383" width="19.140625" bestFit="1" customWidth="1"/>
    <col min="384" max="384" width="22.28515625" bestFit="1" customWidth="1"/>
    <col min="385" max="385" width="17.42578125" bestFit="1" customWidth="1"/>
    <col min="386" max="386" width="20.5703125" bestFit="1" customWidth="1"/>
    <col min="387" max="387" width="21.85546875" bestFit="1" customWidth="1"/>
    <col min="388" max="388" width="25" bestFit="1" customWidth="1"/>
    <col min="389" max="389" width="21.7109375" bestFit="1" customWidth="1"/>
    <col min="390" max="390" width="24.85546875" bestFit="1" customWidth="1"/>
    <col min="391" max="391" width="21.85546875" bestFit="1" customWidth="1"/>
    <col min="392" max="392" width="25" bestFit="1" customWidth="1"/>
    <col min="393" max="393" width="24.85546875" bestFit="1" customWidth="1"/>
    <col min="394" max="394" width="28" bestFit="1" customWidth="1"/>
    <col min="395" max="395" width="23.28515625" bestFit="1" customWidth="1"/>
    <col min="396" max="396" width="26.42578125" bestFit="1" customWidth="1"/>
    <col min="397" max="397" width="21.42578125" bestFit="1" customWidth="1"/>
    <col min="398" max="398" width="24.5703125" bestFit="1" customWidth="1"/>
    <col min="399" max="399" width="17.7109375" bestFit="1" customWidth="1"/>
    <col min="400" max="400" width="20.85546875" bestFit="1" customWidth="1"/>
    <col min="401" max="401" width="18.42578125" bestFit="1" customWidth="1"/>
    <col min="402" max="402" width="21.7109375" bestFit="1" customWidth="1"/>
    <col min="403" max="403" width="18.85546875" bestFit="1" customWidth="1"/>
    <col min="404" max="404" width="22.140625" bestFit="1" customWidth="1"/>
    <col min="405" max="405" width="20.85546875" bestFit="1" customWidth="1"/>
    <col min="406" max="406" width="24" bestFit="1" customWidth="1"/>
    <col min="407" max="407" width="20.85546875" bestFit="1" customWidth="1"/>
    <col min="408" max="408" width="24" bestFit="1" customWidth="1"/>
    <col min="409" max="409" width="21" bestFit="1" customWidth="1"/>
    <col min="410" max="410" width="24.140625" bestFit="1" customWidth="1"/>
    <col min="411" max="411" width="20" bestFit="1" customWidth="1"/>
    <col min="412" max="412" width="23.140625" bestFit="1" customWidth="1"/>
    <col min="413" max="413" width="22.7109375" bestFit="1" customWidth="1"/>
    <col min="414" max="414" width="26" bestFit="1" customWidth="1"/>
    <col min="415" max="415" width="17.42578125" bestFit="1" customWidth="1"/>
    <col min="416" max="416" width="20.5703125" bestFit="1" customWidth="1"/>
    <col min="417" max="417" width="18.42578125" bestFit="1" customWidth="1"/>
    <col min="418" max="418" width="21.7109375" bestFit="1" customWidth="1"/>
    <col min="419" max="419" width="20.7109375" bestFit="1" customWidth="1"/>
    <col min="420" max="420" width="23.85546875" bestFit="1" customWidth="1"/>
    <col min="421" max="421" width="18.42578125" bestFit="1" customWidth="1"/>
    <col min="422" max="422" width="21.7109375" bestFit="1" customWidth="1"/>
    <col min="423" max="423" width="21.140625" bestFit="1" customWidth="1"/>
    <col min="424" max="424" width="24.28515625" bestFit="1" customWidth="1"/>
    <col min="425" max="425" width="24.85546875" bestFit="1" customWidth="1"/>
    <col min="426" max="426" width="28" bestFit="1" customWidth="1"/>
    <col min="427" max="427" width="17" bestFit="1" customWidth="1"/>
    <col min="428" max="428" width="20.140625" bestFit="1" customWidth="1"/>
    <col min="429" max="429" width="21.42578125" bestFit="1" customWidth="1"/>
    <col min="430" max="430" width="24.5703125" bestFit="1" customWidth="1"/>
    <col min="431" max="431" width="16.5703125" bestFit="1" customWidth="1"/>
    <col min="432" max="432" width="19.7109375" bestFit="1" customWidth="1"/>
    <col min="433" max="433" width="17.85546875" bestFit="1" customWidth="1"/>
    <col min="434" max="435" width="21" bestFit="1" customWidth="1"/>
    <col min="436" max="436" width="24.140625" bestFit="1" customWidth="1"/>
    <col min="437" max="437" width="20.28515625" bestFit="1" customWidth="1"/>
    <col min="438" max="438" width="23.42578125" bestFit="1" customWidth="1"/>
    <col min="439" max="439" width="18.42578125" bestFit="1" customWidth="1"/>
    <col min="440" max="440" width="21.7109375" bestFit="1" customWidth="1"/>
    <col min="441" max="441" width="20.28515625" bestFit="1" customWidth="1"/>
    <col min="442" max="442" width="23.42578125" bestFit="1" customWidth="1"/>
    <col min="443" max="443" width="18" bestFit="1" customWidth="1"/>
    <col min="444" max="444" width="21.140625" bestFit="1" customWidth="1"/>
    <col min="445" max="445" width="20" bestFit="1" customWidth="1"/>
    <col min="446" max="446" width="23.140625" bestFit="1" customWidth="1"/>
    <col min="447" max="447" width="21.7109375" bestFit="1" customWidth="1"/>
    <col min="448" max="448" width="24.85546875" bestFit="1" customWidth="1"/>
    <col min="449" max="449" width="20.42578125" bestFit="1" customWidth="1"/>
    <col min="450" max="450" width="23.5703125" bestFit="1" customWidth="1"/>
    <col min="451" max="451" width="22.7109375" bestFit="1" customWidth="1"/>
    <col min="452" max="452" width="26" bestFit="1" customWidth="1"/>
    <col min="453" max="453" width="17.5703125" bestFit="1" customWidth="1"/>
    <col min="454" max="454" width="20.7109375" bestFit="1" customWidth="1"/>
    <col min="455" max="455" width="17.85546875" bestFit="1" customWidth="1"/>
    <col min="456" max="456" width="21" bestFit="1" customWidth="1"/>
    <col min="457" max="457" width="22.42578125" bestFit="1" customWidth="1"/>
    <col min="458" max="458" width="25.7109375" bestFit="1" customWidth="1"/>
    <col min="459" max="459" width="18.140625" bestFit="1" customWidth="1"/>
    <col min="460" max="460" width="21.42578125" bestFit="1" customWidth="1"/>
    <col min="461" max="461" width="19.85546875" bestFit="1" customWidth="1"/>
    <col min="462" max="462" width="23" bestFit="1" customWidth="1"/>
    <col min="463" max="463" width="18.85546875" bestFit="1" customWidth="1"/>
    <col min="464" max="464" width="22.140625" bestFit="1" customWidth="1"/>
    <col min="465" max="465" width="18.28515625" bestFit="1" customWidth="1"/>
    <col min="466" max="466" width="21.5703125" bestFit="1" customWidth="1"/>
    <col min="467" max="467" width="21.7109375" bestFit="1" customWidth="1"/>
    <col min="468" max="468" width="24.85546875" bestFit="1" customWidth="1"/>
    <col min="469" max="469" width="19.42578125" bestFit="1" customWidth="1"/>
    <col min="470" max="470" width="22.5703125" bestFit="1" customWidth="1"/>
    <col min="471" max="471" width="22.140625" bestFit="1" customWidth="1"/>
    <col min="472" max="472" width="25.28515625" bestFit="1" customWidth="1"/>
    <col min="473" max="473" width="18.140625" bestFit="1" customWidth="1"/>
    <col min="474" max="474" width="21.42578125" bestFit="1" customWidth="1"/>
    <col min="475" max="475" width="18.7109375" bestFit="1" customWidth="1"/>
    <col min="476" max="476" width="22" bestFit="1" customWidth="1"/>
    <col min="477" max="477" width="19.5703125" bestFit="1" customWidth="1"/>
    <col min="478" max="478" width="22.7109375" bestFit="1" customWidth="1"/>
    <col min="479" max="479" width="24.5703125" bestFit="1" customWidth="1"/>
    <col min="480" max="480" width="27.7109375" bestFit="1" customWidth="1"/>
    <col min="481" max="481" width="23.5703125" bestFit="1" customWidth="1"/>
    <col min="482" max="482" width="26.7109375" bestFit="1" customWidth="1"/>
    <col min="483" max="483" width="26.28515625" bestFit="1" customWidth="1"/>
    <col min="484" max="484" width="29.42578125" bestFit="1" customWidth="1"/>
    <col min="485" max="485" width="21.42578125" bestFit="1" customWidth="1"/>
    <col min="486" max="486" width="24.5703125" bestFit="1" customWidth="1"/>
    <col min="487" max="487" width="24.42578125" bestFit="1" customWidth="1"/>
    <col min="488" max="488" width="27.5703125" bestFit="1" customWidth="1"/>
    <col min="489" max="489" width="26" bestFit="1" customWidth="1"/>
    <col min="490" max="490" width="29.140625" bestFit="1" customWidth="1"/>
    <col min="491" max="491" width="20.140625" bestFit="1" customWidth="1"/>
    <col min="492" max="492" width="23.28515625" bestFit="1" customWidth="1"/>
    <col min="493" max="493" width="25.5703125" bestFit="1" customWidth="1"/>
    <col min="494" max="494" width="28.7109375" bestFit="1" customWidth="1"/>
    <col min="495" max="495" width="23.85546875" bestFit="1" customWidth="1"/>
    <col min="496" max="496" width="27" bestFit="1" customWidth="1"/>
    <col min="497" max="497" width="25.140625" bestFit="1" customWidth="1"/>
    <col min="498" max="498" width="28.28515625" bestFit="1" customWidth="1"/>
    <col min="499" max="499" width="21" bestFit="1" customWidth="1"/>
    <col min="500" max="500" width="24.140625" bestFit="1" customWidth="1"/>
    <col min="501" max="501" width="23.7109375" bestFit="1" customWidth="1"/>
    <col min="502" max="502" width="26.85546875" bestFit="1" customWidth="1"/>
    <col min="503" max="503" width="23.28515625" bestFit="1" customWidth="1"/>
    <col min="504" max="504" width="26.42578125" bestFit="1" customWidth="1"/>
    <col min="505" max="505" width="22.42578125" bestFit="1" customWidth="1"/>
    <col min="506" max="506" width="25.7109375" bestFit="1" customWidth="1"/>
    <col min="507" max="507" width="24.28515625" bestFit="1" customWidth="1"/>
    <col min="508" max="508" width="27.42578125" bestFit="1" customWidth="1"/>
    <col min="509" max="509" width="21.85546875" bestFit="1" customWidth="1"/>
    <col min="510" max="510" width="25" bestFit="1" customWidth="1"/>
    <col min="511" max="511" width="18.7109375" bestFit="1" customWidth="1"/>
    <col min="512" max="512" width="22" bestFit="1" customWidth="1"/>
    <col min="513" max="513" width="23.28515625" bestFit="1" customWidth="1"/>
    <col min="514" max="514" width="26.42578125" bestFit="1" customWidth="1"/>
    <col min="515" max="515" width="21.5703125" bestFit="1" customWidth="1"/>
    <col min="516" max="516" width="24.7109375" bestFit="1" customWidth="1"/>
    <col min="517" max="517" width="20.7109375" bestFit="1" customWidth="1"/>
    <col min="518" max="518" width="23.85546875" bestFit="1" customWidth="1"/>
    <col min="519" max="519" width="23.42578125" bestFit="1" customWidth="1"/>
    <col min="520" max="520" width="26.5703125" bestFit="1" customWidth="1"/>
    <col min="521" max="521" width="28.7109375" bestFit="1" customWidth="1"/>
    <col min="522" max="522" width="31.85546875" bestFit="1" customWidth="1"/>
    <col min="523" max="523" width="20.28515625" bestFit="1" customWidth="1"/>
    <col min="524" max="524" width="23.42578125" bestFit="1" customWidth="1"/>
    <col min="525" max="525" width="20.85546875" bestFit="1" customWidth="1"/>
    <col min="526" max="526" width="24" bestFit="1" customWidth="1"/>
    <col min="527" max="527" width="21.42578125" bestFit="1" customWidth="1"/>
    <col min="528" max="528" width="24.5703125" bestFit="1" customWidth="1"/>
    <col min="529" max="529" width="26.140625" bestFit="1" customWidth="1"/>
    <col min="530" max="530" width="29.28515625" bestFit="1" customWidth="1"/>
    <col min="531" max="531" width="21" bestFit="1" customWidth="1"/>
    <col min="532" max="532" width="24.140625" bestFit="1" customWidth="1"/>
    <col min="533" max="533" width="18" bestFit="1" customWidth="1"/>
    <col min="534" max="534" width="21.140625" bestFit="1" customWidth="1"/>
    <col min="535" max="535" width="21.7109375" bestFit="1" customWidth="1"/>
    <col min="536" max="536" width="24.85546875" bestFit="1" customWidth="1"/>
    <col min="537" max="537" width="21" bestFit="1" customWidth="1"/>
    <col min="538" max="538" width="24.140625" bestFit="1" customWidth="1"/>
    <col min="539" max="539" width="24.5703125" bestFit="1" customWidth="1"/>
    <col min="540" max="540" width="27.7109375" bestFit="1" customWidth="1"/>
    <col min="541" max="541" width="20.42578125" bestFit="1" customWidth="1"/>
    <col min="542" max="542" width="23.5703125" bestFit="1" customWidth="1"/>
    <col min="543" max="543" width="19.42578125" bestFit="1" customWidth="1"/>
    <col min="544" max="544" width="22.5703125" bestFit="1" customWidth="1"/>
    <col min="545" max="545" width="20" bestFit="1" customWidth="1"/>
    <col min="546" max="546" width="23.140625" bestFit="1" customWidth="1"/>
    <col min="547" max="547" width="20.28515625" bestFit="1" customWidth="1"/>
    <col min="548" max="548" width="23.42578125" bestFit="1" customWidth="1"/>
    <col min="549" max="549" width="17.5703125" bestFit="1" customWidth="1"/>
    <col min="550" max="550" width="20.7109375" bestFit="1" customWidth="1"/>
    <col min="551" max="551" width="16.5703125" bestFit="1" customWidth="1"/>
    <col min="552" max="552" width="19.7109375" bestFit="1" customWidth="1"/>
    <col min="553" max="553" width="18.5703125" bestFit="1" customWidth="1"/>
    <col min="554" max="554" width="21.85546875" bestFit="1" customWidth="1"/>
    <col min="555" max="555" width="21.28515625" bestFit="1" customWidth="1"/>
    <col min="556" max="556" width="24.42578125" bestFit="1" customWidth="1"/>
    <col min="557" max="557" width="20.5703125" bestFit="1" customWidth="1"/>
    <col min="558" max="558" width="23.7109375" bestFit="1" customWidth="1"/>
    <col min="559" max="559" width="19.42578125" bestFit="1" customWidth="1"/>
    <col min="560" max="560" width="22.5703125" bestFit="1" customWidth="1"/>
    <col min="561" max="561" width="19.7109375" bestFit="1" customWidth="1"/>
    <col min="562" max="562" width="22.85546875" bestFit="1" customWidth="1"/>
    <col min="563" max="563" width="21.28515625" bestFit="1" customWidth="1"/>
    <col min="564" max="564" width="24.42578125" bestFit="1" customWidth="1"/>
    <col min="565" max="565" width="19.5703125" bestFit="1" customWidth="1"/>
    <col min="566" max="566" width="22.7109375" bestFit="1" customWidth="1"/>
    <col min="567" max="567" width="22.140625" bestFit="1" customWidth="1"/>
    <col min="568" max="568" width="25.28515625" bestFit="1" customWidth="1"/>
    <col min="569" max="569" width="17" bestFit="1" customWidth="1"/>
    <col min="570" max="570" width="20.140625" bestFit="1" customWidth="1"/>
    <col min="571" max="571" width="20.85546875" bestFit="1" customWidth="1"/>
    <col min="572" max="572" width="24" bestFit="1" customWidth="1"/>
    <col min="573" max="573" width="22.5703125" bestFit="1" customWidth="1"/>
    <col min="574" max="574" width="25.85546875" bestFit="1" customWidth="1"/>
    <col min="575" max="575" width="21.85546875" bestFit="1" customWidth="1"/>
    <col min="576" max="576" width="25" bestFit="1" customWidth="1"/>
    <col min="577" max="577" width="21.42578125" bestFit="1" customWidth="1"/>
    <col min="578" max="578" width="24.5703125" bestFit="1" customWidth="1"/>
    <col min="579" max="579" width="17.7109375" bestFit="1" customWidth="1"/>
    <col min="580" max="580" width="20.85546875" bestFit="1" customWidth="1"/>
    <col min="581" max="581" width="24.7109375" bestFit="1" customWidth="1"/>
    <col min="582" max="582" width="27.85546875" bestFit="1" customWidth="1"/>
    <col min="583" max="583" width="19.42578125" bestFit="1" customWidth="1"/>
    <col min="584" max="584" width="22.5703125" bestFit="1" customWidth="1"/>
    <col min="585" max="585" width="16.28515625" bestFit="1" customWidth="1"/>
    <col min="586" max="586" width="19.42578125" bestFit="1" customWidth="1"/>
    <col min="587" max="587" width="18.140625" bestFit="1" customWidth="1"/>
    <col min="588" max="588" width="21.42578125" bestFit="1" customWidth="1"/>
    <col min="589" max="589" width="21.28515625" bestFit="1" customWidth="1"/>
    <col min="590" max="590" width="24.42578125" bestFit="1" customWidth="1"/>
    <col min="591" max="591" width="22.140625" bestFit="1" customWidth="1"/>
    <col min="592" max="592" width="25.28515625" bestFit="1" customWidth="1"/>
    <col min="593" max="593" width="21.42578125" bestFit="1" customWidth="1"/>
    <col min="594" max="594" width="24.5703125" bestFit="1" customWidth="1"/>
    <col min="595" max="595" width="19.28515625" bestFit="1" customWidth="1"/>
    <col min="596" max="596" width="22.42578125" bestFit="1" customWidth="1"/>
    <col min="597" max="597" width="22.140625" bestFit="1" customWidth="1"/>
    <col min="598" max="598" width="25.28515625" bestFit="1" customWidth="1"/>
    <col min="599" max="599" width="20.42578125" bestFit="1" customWidth="1"/>
    <col min="600" max="600" width="23.5703125" bestFit="1" customWidth="1"/>
    <col min="601" max="601" width="20.42578125" bestFit="1" customWidth="1"/>
    <col min="602" max="602" width="23.5703125" bestFit="1" customWidth="1"/>
    <col min="603" max="603" width="20" bestFit="1" customWidth="1"/>
    <col min="604" max="604" width="23.140625" bestFit="1" customWidth="1"/>
    <col min="605" max="605" width="19.85546875" bestFit="1" customWidth="1"/>
    <col min="606" max="607" width="23" bestFit="1" customWidth="1"/>
    <col min="608" max="608" width="26.28515625" bestFit="1" customWidth="1"/>
    <col min="609" max="609" width="21" bestFit="1" customWidth="1"/>
    <col min="610" max="610" width="24.140625" bestFit="1" customWidth="1"/>
    <col min="611" max="611" width="19.28515625" bestFit="1" customWidth="1"/>
    <col min="612" max="612" width="22.42578125" bestFit="1" customWidth="1"/>
    <col min="613" max="613" width="19.7109375" bestFit="1" customWidth="1"/>
    <col min="614" max="614" width="22.85546875" bestFit="1" customWidth="1"/>
    <col min="615" max="615" width="22.140625" bestFit="1" customWidth="1"/>
    <col min="616" max="616" width="25.28515625" bestFit="1" customWidth="1"/>
    <col min="617" max="617" width="20.85546875" bestFit="1" customWidth="1"/>
    <col min="618" max="618" width="24" bestFit="1" customWidth="1"/>
    <col min="619" max="619" width="22.140625" bestFit="1" customWidth="1"/>
    <col min="620" max="620" width="25.28515625" bestFit="1" customWidth="1"/>
    <col min="621" max="621" width="18.7109375" bestFit="1" customWidth="1"/>
    <col min="622" max="622" width="22" bestFit="1" customWidth="1"/>
    <col min="623" max="623" width="18.5703125" bestFit="1" customWidth="1"/>
    <col min="624" max="624" width="21.85546875" bestFit="1" customWidth="1"/>
    <col min="625" max="625" width="20.85546875" bestFit="1" customWidth="1"/>
    <col min="626" max="626" width="24" bestFit="1" customWidth="1"/>
    <col min="627" max="627" width="22" bestFit="1" customWidth="1"/>
    <col min="628" max="628" width="25.140625" bestFit="1" customWidth="1"/>
    <col min="629" max="629" width="20.5703125" bestFit="1" customWidth="1"/>
    <col min="630" max="630" width="23.7109375" bestFit="1" customWidth="1"/>
    <col min="631" max="631" width="21.7109375" bestFit="1" customWidth="1"/>
    <col min="632" max="632" width="24.85546875" bestFit="1" customWidth="1"/>
    <col min="633" max="633" width="26.5703125" bestFit="1" customWidth="1"/>
    <col min="634" max="634" width="29.85546875" bestFit="1" customWidth="1"/>
    <col min="635" max="635" width="21" bestFit="1" customWidth="1"/>
    <col min="636" max="636" width="24.140625" bestFit="1" customWidth="1"/>
    <col min="637" max="637" width="26" bestFit="1" customWidth="1"/>
    <col min="638" max="638" width="29.140625" bestFit="1" customWidth="1"/>
    <col min="639" max="639" width="24" bestFit="1" customWidth="1"/>
    <col min="640" max="640" width="27.140625" bestFit="1" customWidth="1"/>
    <col min="641" max="641" width="20.42578125" bestFit="1" customWidth="1"/>
    <col min="642" max="642" width="23.5703125" bestFit="1" customWidth="1"/>
    <col min="643" max="643" width="18.85546875" bestFit="1" customWidth="1"/>
    <col min="644" max="644" width="22.140625" bestFit="1" customWidth="1"/>
    <col min="645" max="645" width="20" bestFit="1" customWidth="1"/>
    <col min="646" max="646" width="23.140625" bestFit="1" customWidth="1"/>
    <col min="647" max="647" width="24.28515625" bestFit="1" customWidth="1"/>
    <col min="648" max="648" width="27.42578125" bestFit="1" customWidth="1"/>
    <col min="649" max="649" width="21.42578125" bestFit="1" customWidth="1"/>
    <col min="650" max="650" width="24.5703125" bestFit="1" customWidth="1"/>
    <col min="651" max="651" width="14.28515625" bestFit="1" customWidth="1"/>
    <col min="652" max="652" width="17.5703125" bestFit="1" customWidth="1"/>
    <col min="653" max="653" width="24.42578125" bestFit="1" customWidth="1"/>
    <col min="654" max="654" width="27.5703125" bestFit="1" customWidth="1"/>
    <col min="655" max="655" width="18.5703125" bestFit="1" customWidth="1"/>
    <col min="656" max="656" width="21.85546875" bestFit="1" customWidth="1"/>
    <col min="657" max="657" width="18" bestFit="1" customWidth="1"/>
    <col min="658" max="658" width="21.140625" bestFit="1" customWidth="1"/>
    <col min="659" max="659" width="23.42578125" bestFit="1" customWidth="1"/>
    <col min="660" max="660" width="26.5703125" bestFit="1" customWidth="1"/>
    <col min="661" max="661" width="22.140625" bestFit="1" customWidth="1"/>
    <col min="662" max="662" width="25.28515625" bestFit="1" customWidth="1"/>
    <col min="663" max="663" width="20.85546875" bestFit="1" customWidth="1"/>
    <col min="664" max="664" width="24" bestFit="1" customWidth="1"/>
    <col min="665" max="665" width="21.28515625" bestFit="1" customWidth="1"/>
    <col min="666" max="666" width="24.42578125" bestFit="1" customWidth="1"/>
    <col min="667" max="667" width="25" bestFit="1" customWidth="1"/>
    <col min="668" max="668" width="28.140625" bestFit="1" customWidth="1"/>
    <col min="669" max="669" width="20.7109375" bestFit="1" customWidth="1"/>
    <col min="670" max="670" width="23.85546875" bestFit="1" customWidth="1"/>
    <col min="671" max="671" width="19.7109375" bestFit="1" customWidth="1"/>
    <col min="672" max="672" width="22.85546875" bestFit="1" customWidth="1"/>
    <col min="673" max="673" width="17.42578125" bestFit="1" customWidth="1"/>
    <col min="674" max="674" width="20.5703125" bestFit="1" customWidth="1"/>
    <col min="675" max="675" width="22.28515625" bestFit="1" customWidth="1"/>
    <col min="676" max="676" width="25.5703125" bestFit="1" customWidth="1"/>
    <col min="677" max="677" width="21.5703125" bestFit="1" customWidth="1"/>
    <col min="678" max="678" width="24.7109375" bestFit="1" customWidth="1"/>
    <col min="679" max="679" width="20.42578125" bestFit="1" customWidth="1"/>
    <col min="680" max="680" width="23.5703125" bestFit="1" customWidth="1"/>
    <col min="681" max="681" width="23.28515625" bestFit="1" customWidth="1"/>
    <col min="682" max="682" width="26.42578125" bestFit="1" customWidth="1"/>
    <col min="683" max="683" width="24.42578125" bestFit="1" customWidth="1"/>
    <col min="684" max="684" width="27.5703125" bestFit="1" customWidth="1"/>
    <col min="685" max="685" width="20.28515625" bestFit="1" customWidth="1"/>
    <col min="686" max="686" width="23.42578125" bestFit="1" customWidth="1"/>
    <col min="687" max="687" width="21.42578125" bestFit="1" customWidth="1"/>
    <col min="688" max="688" width="24.5703125" bestFit="1" customWidth="1"/>
    <col min="689" max="689" width="21.7109375" bestFit="1" customWidth="1"/>
    <col min="690" max="690" width="24.85546875" bestFit="1" customWidth="1"/>
    <col min="691" max="691" width="20.42578125" bestFit="1" customWidth="1"/>
    <col min="692" max="692" width="23.5703125" bestFit="1" customWidth="1"/>
    <col min="693" max="693" width="20.5703125" bestFit="1" customWidth="1"/>
    <col min="694" max="694" width="23.7109375" bestFit="1" customWidth="1"/>
    <col min="695" max="695" width="24.140625" bestFit="1" customWidth="1"/>
    <col min="696" max="696" width="27.28515625" bestFit="1" customWidth="1"/>
    <col min="698" max="698" width="12.140625" bestFit="1" customWidth="1"/>
    <col min="699" max="699" width="11.28515625" bestFit="1" customWidth="1"/>
  </cols>
  <sheetData>
    <row r="1" spans="1:57" x14ac:dyDescent="0.25">
      <c r="A1" s="45" t="s">
        <v>2</v>
      </c>
      <c r="B1" t="s">
        <v>76</v>
      </c>
    </row>
    <row r="3" spans="1:57" x14ac:dyDescent="0.25">
      <c r="A3" s="45" t="s">
        <v>15</v>
      </c>
      <c r="B3" s="45" t="s">
        <v>14</v>
      </c>
    </row>
    <row r="4" spans="1:57" ht="127.5" x14ac:dyDescent="0.25">
      <c r="A4" s="45" t="s">
        <v>12</v>
      </c>
      <c r="B4" s="47" t="s">
        <v>455</v>
      </c>
      <c r="C4" s="47" t="s">
        <v>456</v>
      </c>
      <c r="D4" s="47" t="s">
        <v>457</v>
      </c>
      <c r="E4" s="47" t="s">
        <v>458</v>
      </c>
      <c r="F4" s="47" t="s">
        <v>459</v>
      </c>
      <c r="G4" s="47" t="s">
        <v>460</v>
      </c>
      <c r="H4" s="47" t="s">
        <v>461</v>
      </c>
      <c r="I4" s="47" t="s">
        <v>462</v>
      </c>
      <c r="J4" s="47" t="s">
        <v>463</v>
      </c>
      <c r="K4" s="47" t="s">
        <v>464</v>
      </c>
      <c r="L4" s="47" t="s">
        <v>465</v>
      </c>
      <c r="M4" s="47" t="s">
        <v>466</v>
      </c>
      <c r="N4" s="47" t="s">
        <v>467</v>
      </c>
      <c r="O4" s="47" t="s">
        <v>468</v>
      </c>
      <c r="P4" s="47" t="s">
        <v>469</v>
      </c>
      <c r="Q4" s="47" t="s">
        <v>470</v>
      </c>
      <c r="R4" s="47" t="s">
        <v>471</v>
      </c>
      <c r="S4" s="47" t="s">
        <v>472</v>
      </c>
      <c r="T4" s="47" t="s">
        <v>473</v>
      </c>
      <c r="U4" s="47" t="s">
        <v>474</v>
      </c>
      <c r="V4" s="47" t="s">
        <v>475</v>
      </c>
      <c r="W4" s="47" t="s">
        <v>476</v>
      </c>
      <c r="X4" s="47" t="s">
        <v>477</v>
      </c>
      <c r="Y4" s="47" t="s">
        <v>478</v>
      </c>
      <c r="Z4" s="47" t="s">
        <v>479</v>
      </c>
      <c r="AA4" s="47" t="s">
        <v>480</v>
      </c>
      <c r="AB4" s="47" t="s">
        <v>486</v>
      </c>
      <c r="AC4" s="47" t="s">
        <v>481</v>
      </c>
      <c r="AD4" s="47" t="s">
        <v>487</v>
      </c>
      <c r="AE4" s="47" t="s">
        <v>488</v>
      </c>
      <c r="AF4" t="s">
        <v>501</v>
      </c>
      <c r="AG4" t="s">
        <v>504</v>
      </c>
      <c r="AH4" t="s">
        <v>505</v>
      </c>
      <c r="AI4" t="s">
        <v>516</v>
      </c>
      <c r="AJ4" t="s">
        <v>517</v>
      </c>
      <c r="AK4" t="s">
        <v>528</v>
      </c>
      <c r="AL4" t="s">
        <v>529</v>
      </c>
      <c r="AM4" t="s">
        <v>547</v>
      </c>
      <c r="AN4" t="s">
        <v>540</v>
      </c>
      <c r="AO4" t="s">
        <v>541</v>
      </c>
      <c r="AP4" t="s">
        <v>550</v>
      </c>
      <c r="AQ4" t="s">
        <v>551</v>
      </c>
      <c r="AR4" t="s">
        <v>552</v>
      </c>
      <c r="AS4" t="s">
        <v>569</v>
      </c>
      <c r="AT4" t="s">
        <v>572</v>
      </c>
      <c r="AU4" t="s">
        <v>574</v>
      </c>
      <c r="AV4" t="s">
        <v>579</v>
      </c>
      <c r="AW4" t="s">
        <v>580</v>
      </c>
      <c r="AX4" t="s">
        <v>582</v>
      </c>
      <c r="AY4" t="s">
        <v>584</v>
      </c>
      <c r="AZ4" t="s">
        <v>602</v>
      </c>
      <c r="BA4" t="s">
        <v>609</v>
      </c>
      <c r="BB4" t="s">
        <v>613</v>
      </c>
      <c r="BC4" t="s">
        <v>614</v>
      </c>
      <c r="BD4" t="s">
        <v>616</v>
      </c>
      <c r="BE4" s="47" t="s">
        <v>13</v>
      </c>
    </row>
    <row r="5" spans="1:57" x14ac:dyDescent="0.25">
      <c r="A5" s="46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46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B3:H17"/>
  <sheetViews>
    <sheetView workbookViewId="0">
      <selection activeCell="H7" sqref="H7"/>
    </sheetView>
  </sheetViews>
  <sheetFormatPr defaultRowHeight="15" x14ac:dyDescent="0.25"/>
  <cols>
    <col min="1" max="1" width="9.140625" style="5"/>
    <col min="2" max="2" width="27.5703125" style="5" customWidth="1"/>
    <col min="3" max="3" width="7.140625" style="26" customWidth="1"/>
    <col min="4" max="4" width="5.85546875" style="5" customWidth="1"/>
    <col min="5" max="5" width="27.5703125" style="5" customWidth="1"/>
    <col min="6" max="6" width="7.140625" style="5" customWidth="1"/>
    <col min="7" max="7" width="10.42578125" style="5" customWidth="1"/>
    <col min="8" max="16384" width="9.140625" style="5"/>
  </cols>
  <sheetData>
    <row r="3" spans="2:8" ht="21" x14ac:dyDescent="0.35">
      <c r="B3" s="58" t="s">
        <v>24</v>
      </c>
      <c r="C3" s="59" t="s">
        <v>38</v>
      </c>
      <c r="D3" s="57"/>
      <c r="E3" s="58" t="s">
        <v>31</v>
      </c>
      <c r="F3" s="59" t="s">
        <v>38</v>
      </c>
      <c r="G3" s="57"/>
    </row>
    <row r="4" spans="2:8" ht="12" customHeight="1" x14ac:dyDescent="0.35">
      <c r="B4" s="57"/>
      <c r="C4" s="60"/>
      <c r="D4" s="57"/>
      <c r="E4" s="57"/>
      <c r="F4" s="57"/>
      <c r="G4" s="57"/>
    </row>
    <row r="5" spans="2:8" ht="21" x14ac:dyDescent="0.35">
      <c r="B5" s="58" t="s">
        <v>25</v>
      </c>
      <c r="C5" s="59" t="s">
        <v>38</v>
      </c>
      <c r="D5" s="57"/>
      <c r="E5" s="58" t="s">
        <v>32</v>
      </c>
      <c r="F5" s="59" t="s">
        <v>38</v>
      </c>
      <c r="G5" s="57"/>
    </row>
    <row r="6" spans="2:8" ht="12" customHeight="1" x14ac:dyDescent="0.35">
      <c r="B6" s="57"/>
      <c r="C6" s="60"/>
      <c r="D6" s="57"/>
      <c r="E6" s="57"/>
      <c r="F6" s="57"/>
      <c r="G6" s="57"/>
    </row>
    <row r="7" spans="2:8" ht="21" x14ac:dyDescent="0.35">
      <c r="B7" s="58" t="s">
        <v>26</v>
      </c>
      <c r="C7" s="59" t="s">
        <v>38</v>
      </c>
      <c r="D7" s="57"/>
      <c r="E7" s="58" t="s">
        <v>33</v>
      </c>
      <c r="F7" s="59" t="s">
        <v>38</v>
      </c>
      <c r="G7" s="57"/>
      <c r="H7" s="57" t="s">
        <v>493</v>
      </c>
    </row>
    <row r="8" spans="2:8" ht="12" customHeight="1" x14ac:dyDescent="0.35">
      <c r="B8" s="57"/>
      <c r="C8" s="60"/>
      <c r="D8" s="57"/>
      <c r="E8" s="57"/>
      <c r="F8" s="57"/>
      <c r="G8" s="57"/>
    </row>
    <row r="9" spans="2:8" ht="21" x14ac:dyDescent="0.35">
      <c r="B9" s="58" t="s">
        <v>27</v>
      </c>
      <c r="C9" s="59" t="s">
        <v>38</v>
      </c>
      <c r="D9" s="57"/>
      <c r="E9" s="58" t="s">
        <v>34</v>
      </c>
      <c r="F9" s="59" t="s">
        <v>38</v>
      </c>
    </row>
    <row r="10" spans="2:8" ht="12" customHeight="1" x14ac:dyDescent="0.35">
      <c r="B10" s="57"/>
      <c r="C10" s="60"/>
      <c r="D10" s="57"/>
      <c r="E10" s="57"/>
      <c r="F10" s="57"/>
      <c r="G10" s="57"/>
    </row>
    <row r="11" spans="2:8" ht="21" x14ac:dyDescent="0.35">
      <c r="B11" s="58" t="s">
        <v>28</v>
      </c>
      <c r="C11" s="59" t="s">
        <v>38</v>
      </c>
      <c r="D11" s="57"/>
      <c r="E11" s="58" t="s">
        <v>35</v>
      </c>
      <c r="F11" s="59" t="s">
        <v>38</v>
      </c>
      <c r="G11" s="57"/>
    </row>
    <row r="12" spans="2:8" ht="12" customHeight="1" x14ac:dyDescent="0.35">
      <c r="B12" s="57"/>
      <c r="C12" s="60"/>
      <c r="D12" s="57"/>
      <c r="E12" s="57"/>
      <c r="F12" s="57"/>
      <c r="G12" s="57"/>
    </row>
    <row r="13" spans="2:8" ht="21" x14ac:dyDescent="0.35">
      <c r="B13" s="58" t="s">
        <v>29</v>
      </c>
      <c r="C13" s="59" t="s">
        <v>38</v>
      </c>
      <c r="D13" s="57"/>
      <c r="E13" s="58" t="s">
        <v>36</v>
      </c>
      <c r="F13" s="59" t="s">
        <v>38</v>
      </c>
      <c r="G13" s="57"/>
    </row>
    <row r="14" spans="2:8" ht="12" customHeight="1" x14ac:dyDescent="0.35">
      <c r="B14" s="57"/>
      <c r="C14" s="60"/>
      <c r="D14" s="57"/>
      <c r="E14" s="57"/>
      <c r="F14" s="57"/>
      <c r="G14" s="57"/>
    </row>
    <row r="15" spans="2:8" ht="21" x14ac:dyDescent="0.35">
      <c r="B15" s="58" t="s">
        <v>30</v>
      </c>
      <c r="C15" s="59" t="s">
        <v>38</v>
      </c>
      <c r="D15" s="57"/>
      <c r="E15" s="58" t="s">
        <v>39</v>
      </c>
      <c r="F15" s="59" t="s">
        <v>38</v>
      </c>
      <c r="G15" s="57"/>
    </row>
    <row r="17" spans="5:6" ht="21" x14ac:dyDescent="0.35">
      <c r="E17" s="58" t="s">
        <v>37</v>
      </c>
      <c r="F17" s="59" t="s">
        <v>38</v>
      </c>
    </row>
  </sheetData>
  <pageMargins left="0.7" right="0.7" top="0.75" bottom="0.75" header="0.3" footer="0.3"/>
  <pageSetup orientation="portrait" horizont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GoForIt">
                <anchor moveWithCells="1" sizeWithCells="1">
                  <from>
                    <xdr:col>6</xdr:col>
                    <xdr:colOff>495300</xdr:colOff>
                    <xdr:row>3</xdr:row>
                    <xdr:rowOff>66675</xdr:rowOff>
                  </from>
                  <to>
                    <xdr:col>8</xdr:col>
                    <xdr:colOff>219075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O100"/>
  <sheetViews>
    <sheetView tabSelected="1" topLeftCell="A10" zoomScale="80" zoomScaleNormal="80" workbookViewId="0">
      <selection activeCell="L26" sqref="L26:O26"/>
    </sheetView>
  </sheetViews>
  <sheetFormatPr defaultRowHeight="18.75" x14ac:dyDescent="0.3"/>
  <cols>
    <col min="1" max="1" width="2.7109375" style="5" customWidth="1"/>
    <col min="2" max="2" width="5.7109375" style="5" customWidth="1"/>
    <col min="3" max="3" width="17.5703125" style="8" customWidth="1"/>
    <col min="4" max="4" width="13.7109375" style="8" customWidth="1"/>
    <col min="5" max="5" width="11.85546875" style="5" customWidth="1"/>
    <col min="6" max="6" width="1.5703125" style="5" customWidth="1"/>
    <col min="7" max="7" width="5.42578125" style="5" customWidth="1"/>
    <col min="8" max="8" width="18.7109375" style="8" customWidth="1"/>
    <col min="9" max="9" width="13.7109375" style="8" customWidth="1"/>
    <col min="10" max="10" width="11.7109375" style="5" customWidth="1"/>
    <col min="11" max="11" width="1.5703125" style="5" customWidth="1"/>
    <col min="12" max="12" width="5.7109375" style="5" customWidth="1"/>
    <col min="13" max="13" width="18.5703125" style="8" customWidth="1"/>
    <col min="14" max="14" width="13.7109375" style="8" customWidth="1"/>
    <col min="15" max="15" width="11.7109375" style="5" customWidth="1"/>
    <col min="16" max="16" width="2.85546875" style="5" customWidth="1"/>
    <col min="17" max="16384" width="9.140625" style="5"/>
  </cols>
  <sheetData>
    <row r="1" spans="2:15" ht="3.75" customHeight="1" x14ac:dyDescent="0.3"/>
    <row r="2" spans="2:15" s="6" customFormat="1" ht="33.75" customHeight="1" x14ac:dyDescent="0.35">
      <c r="B2" s="6" t="s">
        <v>112</v>
      </c>
      <c r="C2" s="9"/>
      <c r="D2" s="9"/>
      <c r="H2" s="9"/>
      <c r="I2" s="9"/>
      <c r="M2" s="9"/>
      <c r="N2" s="9"/>
    </row>
    <row r="3" spans="2:15" ht="5.25" customHeight="1" thickBot="1" x14ac:dyDescent="0.35"/>
    <row r="4" spans="2:15" ht="18.75" customHeight="1" thickTop="1" x14ac:dyDescent="0.3">
      <c r="B4" s="80" t="s">
        <v>95</v>
      </c>
      <c r="C4" s="81"/>
      <c r="D4" s="81"/>
      <c r="E4" s="70" t="s">
        <v>21</v>
      </c>
      <c r="F4" s="7"/>
      <c r="G4" s="77" t="s">
        <v>96</v>
      </c>
      <c r="H4" s="78"/>
      <c r="I4" s="78"/>
      <c r="J4" s="28" t="s">
        <v>21</v>
      </c>
      <c r="K4" s="7"/>
      <c r="L4" s="77" t="s">
        <v>97</v>
      </c>
      <c r="M4" s="78"/>
      <c r="N4" s="78"/>
      <c r="O4" s="28" t="s">
        <v>21</v>
      </c>
    </row>
    <row r="5" spans="2:15" ht="18.75" customHeight="1" x14ac:dyDescent="0.3">
      <c r="B5" s="32">
        <f>FPO!B5</f>
        <v>1</v>
      </c>
      <c r="C5" s="75" t="str">
        <f>FPO!C5</f>
        <v>Kelly Jenkins (1978)</v>
      </c>
      <c r="D5" s="75"/>
      <c r="E5" s="33">
        <f>FPO!A5</f>
        <v>501</v>
      </c>
      <c r="F5" s="34"/>
      <c r="G5" s="32">
        <f>'FA1'!B5</f>
        <v>1</v>
      </c>
      <c r="H5" s="75" t="str">
        <f>'FA1'!C5</f>
        <v>Jessica LaSasso (2039)</v>
      </c>
      <c r="I5" s="75"/>
      <c r="J5" s="33">
        <f>'FA1'!A5</f>
        <v>501.19999999999993</v>
      </c>
      <c r="K5" s="34"/>
      <c r="L5" s="32">
        <f>'FA2'!B5</f>
        <v>1</v>
      </c>
      <c r="M5" s="75" t="str">
        <f>'FA2'!C5</f>
        <v>Nicole Dalton (1820)</v>
      </c>
      <c r="N5" s="75"/>
      <c r="O5" s="33">
        <f>'FA2'!A5</f>
        <v>450.6</v>
      </c>
    </row>
    <row r="6" spans="2:15" ht="18.75" customHeight="1" x14ac:dyDescent="0.3">
      <c r="B6" s="32">
        <f>FPO!B6</f>
        <v>2</v>
      </c>
      <c r="C6" s="75" t="str">
        <f>FPO!C6</f>
        <v>Wendy Boutin (1198)</v>
      </c>
      <c r="D6" s="75"/>
      <c r="E6" s="33">
        <f>FPO!A6</f>
        <v>417.26666666666665</v>
      </c>
      <c r="F6" s="34"/>
      <c r="G6" s="32">
        <f>'FA1'!B6</f>
        <v>2</v>
      </c>
      <c r="H6" s="75" t="str">
        <f>'FA1'!C6</f>
        <v>Kathryn Gray (1952)</v>
      </c>
      <c r="I6" s="75"/>
      <c r="J6" s="33">
        <f>'FA1'!A6</f>
        <v>500.9</v>
      </c>
      <c r="K6" s="34"/>
      <c r="L6" s="32">
        <f>'FA2'!B6</f>
        <v>2</v>
      </c>
      <c r="M6" s="75" t="str">
        <f>'FA2'!C6</f>
        <v>Heather Stebenne (2118)</v>
      </c>
      <c r="N6" s="75"/>
      <c r="O6" s="33">
        <f>'FA2'!A6</f>
        <v>380.90000000000003</v>
      </c>
    </row>
    <row r="7" spans="2:15" ht="18.75" customHeight="1" x14ac:dyDescent="0.3">
      <c r="B7" s="32">
        <f>FPO!B7</f>
        <v>3</v>
      </c>
      <c r="C7" s="75" t="str">
        <f>FPO!C7</f>
        <v>Ashley Toomey (1867)</v>
      </c>
      <c r="D7" s="75"/>
      <c r="E7" s="33">
        <f>FPO!A7</f>
        <v>392.16666666666663</v>
      </c>
      <c r="F7" s="34"/>
      <c r="G7" s="32">
        <f>'FA1'!B7</f>
        <v>3</v>
      </c>
      <c r="H7" s="75" t="str">
        <f>'FA1'!C7</f>
        <v>Eleanor Poore (1997)</v>
      </c>
      <c r="I7" s="75"/>
      <c r="J7" s="33">
        <f>'FA1'!A7</f>
        <v>500.80000000000007</v>
      </c>
      <c r="K7" s="34"/>
      <c r="L7" s="32">
        <f>'FA2'!B7</f>
        <v>3</v>
      </c>
      <c r="M7" s="75" t="str">
        <f>'FA2'!C7</f>
        <v>Katie Jenkins (2127)</v>
      </c>
      <c r="N7" s="75"/>
      <c r="O7" s="33">
        <f>'FA2'!A7</f>
        <v>367.86666666666667</v>
      </c>
    </row>
    <row r="8" spans="2:15" ht="18.75" customHeight="1" x14ac:dyDescent="0.3">
      <c r="B8" s="32">
        <f>FPO!B8</f>
        <v>4</v>
      </c>
      <c r="C8" s="75" t="str">
        <f>FPO!C8</f>
        <v>Julie Ferdella (1670)</v>
      </c>
      <c r="D8" s="75"/>
      <c r="E8" s="33">
        <f>FPO!A8</f>
        <v>300.79999999999995</v>
      </c>
      <c r="F8" s="34"/>
      <c r="G8" s="32">
        <f>'FA1'!B8</f>
        <v>4</v>
      </c>
      <c r="H8" s="75" t="str">
        <f>'FA1'!C8</f>
        <v>Jacklyn Bogan (1870)</v>
      </c>
      <c r="I8" s="75"/>
      <c r="J8" s="33">
        <f>'FA1'!A8</f>
        <v>454.76666666666665</v>
      </c>
      <c r="K8" s="34"/>
      <c r="L8" s="32">
        <f>'FA2'!B8</f>
        <v>4</v>
      </c>
      <c r="M8" s="75" t="str">
        <f>'FA2'!C8</f>
        <v>Kim Krieser (1903)</v>
      </c>
      <c r="N8" s="75"/>
      <c r="O8" s="33">
        <f>'FA2'!A8</f>
        <v>350.4</v>
      </c>
    </row>
    <row r="9" spans="2:15" ht="18.75" customHeight="1" thickBot="1" x14ac:dyDescent="0.35">
      <c r="B9" s="35">
        <f>FPO!B9</f>
        <v>5</v>
      </c>
      <c r="C9" s="79" t="str">
        <f>FPO!C9</f>
        <v>Joy Hartwell (14)</v>
      </c>
      <c r="D9" s="79"/>
      <c r="E9" s="36">
        <f>FPO!A9</f>
        <v>275.10000000000002</v>
      </c>
      <c r="F9" s="34"/>
      <c r="G9" s="35">
        <f>'FA1'!B9</f>
        <v>5</v>
      </c>
      <c r="H9" s="76" t="str">
        <f>'FA1'!C9</f>
        <v>Carli Bennett (1972)</v>
      </c>
      <c r="I9" s="76"/>
      <c r="J9" s="36">
        <f>'FA1'!A9</f>
        <v>315.3</v>
      </c>
      <c r="K9" s="34"/>
      <c r="L9" s="35">
        <f>'FA2'!B9</f>
        <v>5</v>
      </c>
      <c r="M9" s="76" t="str">
        <f>'FA2'!C9</f>
        <v>Christy Betit (1992)</v>
      </c>
      <c r="N9" s="76"/>
      <c r="O9" s="36">
        <f>'FA2'!A9</f>
        <v>250</v>
      </c>
    </row>
    <row r="10" spans="2:15" ht="9.75" customHeight="1" thickTop="1" thickBot="1" x14ac:dyDescent="0.35">
      <c r="B10" s="37"/>
      <c r="C10" s="38"/>
      <c r="D10" s="38"/>
      <c r="E10" s="34"/>
      <c r="F10" s="34"/>
      <c r="G10" s="37"/>
      <c r="H10" s="38"/>
      <c r="I10" s="38"/>
      <c r="J10" s="34"/>
      <c r="K10" s="34"/>
      <c r="L10" s="37"/>
      <c r="M10" s="38"/>
      <c r="N10" s="38"/>
      <c r="O10" s="34"/>
    </row>
    <row r="11" spans="2:15" ht="18.75" customHeight="1" thickTop="1" x14ac:dyDescent="0.3">
      <c r="B11" s="80" t="s">
        <v>11</v>
      </c>
      <c r="C11" s="81"/>
      <c r="D11" s="81"/>
      <c r="E11" s="71" t="s">
        <v>21</v>
      </c>
      <c r="F11" s="34"/>
      <c r="G11" s="80" t="s">
        <v>10</v>
      </c>
      <c r="H11" s="81"/>
      <c r="I11" s="81"/>
      <c r="J11" s="71" t="s">
        <v>21</v>
      </c>
      <c r="K11" s="34"/>
      <c r="L11" s="80" t="s">
        <v>9</v>
      </c>
      <c r="M11" s="81"/>
      <c r="N11" s="81"/>
      <c r="O11" s="71" t="s">
        <v>21</v>
      </c>
    </row>
    <row r="12" spans="2:15" ht="18.75" customHeight="1" x14ac:dyDescent="0.3">
      <c r="B12" s="32">
        <f>MPO!B5</f>
        <v>1</v>
      </c>
      <c r="C12" s="75" t="str">
        <f>MPO!C5</f>
        <v>Kyle Moriarty (1430)</v>
      </c>
      <c r="D12" s="75"/>
      <c r="E12" s="33">
        <f>MPO!A5</f>
        <v>497.66666666666663</v>
      </c>
      <c r="F12" s="34"/>
      <c r="G12" s="32">
        <f>MPM!B5</f>
        <v>1</v>
      </c>
      <c r="H12" s="75" t="str">
        <f>MPM!C5</f>
        <v>Bob Kulchuk (1534)</v>
      </c>
      <c r="I12" s="75"/>
      <c r="J12" s="33">
        <f>MPM!A5</f>
        <v>501.9</v>
      </c>
      <c r="K12" s="34"/>
      <c r="L12" s="32">
        <f>MPG!B5</f>
        <v>1</v>
      </c>
      <c r="M12" s="75" t="str">
        <f>MPG!C5</f>
        <v>Steve Hartwell (3)</v>
      </c>
      <c r="N12" s="75"/>
      <c r="O12" s="33">
        <f>MPG!A5</f>
        <v>417.46666666666658</v>
      </c>
    </row>
    <row r="13" spans="2:15" ht="18.75" customHeight="1" x14ac:dyDescent="0.3">
      <c r="B13" s="32">
        <f>MPO!B6</f>
        <v>2</v>
      </c>
      <c r="C13" s="75" t="str">
        <f>MPO!C6</f>
        <v>Samuel Henderson (1726)</v>
      </c>
      <c r="D13" s="75"/>
      <c r="E13" s="33">
        <f>MPO!A6</f>
        <v>483.07533936651583</v>
      </c>
      <c r="F13" s="34"/>
      <c r="G13" s="32">
        <f>MPM!B6</f>
        <v>2</v>
      </c>
      <c r="H13" s="75" t="str">
        <f>MPM!C6</f>
        <v>Matt Stroika (456)</v>
      </c>
      <c r="I13" s="75"/>
      <c r="J13" s="33">
        <f>MPM!A6</f>
        <v>443.12222222222226</v>
      </c>
      <c r="K13" s="34"/>
      <c r="L13" s="32">
        <f>MPG!B6</f>
        <v>2</v>
      </c>
      <c r="M13" s="75" t="str">
        <f>MPG!C6</f>
        <v>Paul Sullivan (1107)</v>
      </c>
      <c r="N13" s="75"/>
      <c r="O13" s="33">
        <f>MPG!A6</f>
        <v>400.5</v>
      </c>
    </row>
    <row r="14" spans="2:15" ht="18.75" customHeight="1" x14ac:dyDescent="0.3">
      <c r="B14" s="32">
        <f>MPO!B7</f>
        <v>3</v>
      </c>
      <c r="C14" s="75" t="str">
        <f>MPO!C7</f>
        <v>Craig Cutler (656)</v>
      </c>
      <c r="D14" s="75"/>
      <c r="E14" s="33">
        <f>MPO!A7</f>
        <v>478.63948613928335</v>
      </c>
      <c r="F14" s="34"/>
      <c r="G14" s="32">
        <f>MPM!B7</f>
        <v>3</v>
      </c>
      <c r="H14" s="75" t="str">
        <f>MPM!C7</f>
        <v>Keith Baribeault (747)</v>
      </c>
      <c r="I14" s="75"/>
      <c r="J14" s="33">
        <f>MPM!A7</f>
        <v>415.6</v>
      </c>
      <c r="K14" s="34"/>
      <c r="L14" s="32">
        <f>MPG!B7</f>
        <v>3</v>
      </c>
      <c r="M14" s="75" t="str">
        <f>MPG!C7</f>
        <v>Rick Williams (4)</v>
      </c>
      <c r="N14" s="75"/>
      <c r="O14" s="33">
        <f>MPG!A7</f>
        <v>388.09999999999997</v>
      </c>
    </row>
    <row r="15" spans="2:15" ht="18.75" customHeight="1" x14ac:dyDescent="0.3">
      <c r="B15" s="32">
        <f>MPO!B8</f>
        <v>4</v>
      </c>
      <c r="C15" s="75" t="str">
        <f>MPO!C8</f>
        <v>Jim Wills (951)</v>
      </c>
      <c r="D15" s="75"/>
      <c r="E15" s="33">
        <f>MPO!A8</f>
        <v>465.38351648351647</v>
      </c>
      <c r="F15" s="34"/>
      <c r="G15" s="32">
        <f>MPM!B8</f>
        <v>4</v>
      </c>
      <c r="H15" s="75" t="str">
        <f>MPM!C8</f>
        <v>Anne Lewis (995)</v>
      </c>
      <c r="I15" s="75"/>
      <c r="J15" s="33">
        <f>MPM!A8</f>
        <v>408.63333333333333</v>
      </c>
      <c r="K15" s="34"/>
      <c r="L15" s="32">
        <f>MPG!B8</f>
        <v>4</v>
      </c>
      <c r="M15" s="75" t="str">
        <f>MPG!C8</f>
        <v>John Sudarsky (2081)</v>
      </c>
      <c r="N15" s="75"/>
      <c r="O15" s="33">
        <f>MPG!A8</f>
        <v>334.16666666666663</v>
      </c>
    </row>
    <row r="16" spans="2:15" ht="18.75" customHeight="1" thickBot="1" x14ac:dyDescent="0.35">
      <c r="B16" s="35">
        <f>MPO!B9</f>
        <v>5</v>
      </c>
      <c r="C16" s="76" t="str">
        <f>MPO!C9</f>
        <v>Jim Bailey (2047)</v>
      </c>
      <c r="D16" s="76"/>
      <c r="E16" s="36">
        <f>MPO!A9</f>
        <v>456.41428571428571</v>
      </c>
      <c r="F16" s="34"/>
      <c r="G16" s="35">
        <f>MPM!B9</f>
        <v>5</v>
      </c>
      <c r="H16" s="76" t="str">
        <f>MPM!C9</f>
        <v>Scott Howard (664)</v>
      </c>
      <c r="I16" s="76"/>
      <c r="J16" s="36">
        <f>MPM!A9</f>
        <v>402</v>
      </c>
      <c r="K16" s="34"/>
      <c r="L16" s="35">
        <f>MPG!B9</f>
        <v>5</v>
      </c>
      <c r="M16" s="76" t="str">
        <f>MPG!C9</f>
        <v>Bill Bureau (257)</v>
      </c>
      <c r="N16" s="76"/>
      <c r="O16" s="36">
        <f>MPG!A9</f>
        <v>288.29523809523806</v>
      </c>
    </row>
    <row r="17" spans="2:15" ht="9.75" customHeight="1" thickTop="1" thickBot="1" x14ac:dyDescent="0.35">
      <c r="B17" s="37"/>
      <c r="C17" s="38"/>
      <c r="D17" s="38"/>
      <c r="E17" s="34"/>
      <c r="F17" s="34"/>
      <c r="G17" s="37"/>
      <c r="H17" s="38"/>
      <c r="I17" s="38"/>
      <c r="J17" s="34"/>
      <c r="K17" s="34"/>
      <c r="L17" s="37"/>
      <c r="M17" s="38"/>
      <c r="N17" s="38"/>
      <c r="O17" s="34"/>
    </row>
    <row r="18" spans="2:15" ht="18.75" customHeight="1" thickTop="1" x14ac:dyDescent="0.25">
      <c r="B18" s="77" t="s">
        <v>16</v>
      </c>
      <c r="C18" s="78"/>
      <c r="D18" s="78"/>
      <c r="E18" s="39" t="s">
        <v>21</v>
      </c>
      <c r="F18" s="34"/>
      <c r="G18" s="77" t="s">
        <v>19</v>
      </c>
      <c r="H18" s="78"/>
      <c r="I18" s="78"/>
      <c r="J18" s="39" t="s">
        <v>21</v>
      </c>
      <c r="K18" s="34"/>
      <c r="L18" s="77" t="s">
        <v>20</v>
      </c>
      <c r="M18" s="78"/>
      <c r="N18" s="78"/>
      <c r="O18" s="39" t="s">
        <v>21</v>
      </c>
    </row>
    <row r="19" spans="2:15" ht="18.75" customHeight="1" x14ac:dyDescent="0.3">
      <c r="B19" s="32">
        <f>'MA1'!B5</f>
        <v>1</v>
      </c>
      <c r="C19" s="75" t="str">
        <f>'MA1'!C5</f>
        <v>Jasan LaSasso (1990)</v>
      </c>
      <c r="D19" s="75"/>
      <c r="E19" s="33">
        <f>'MA1'!A5</f>
        <v>505.7</v>
      </c>
      <c r="F19" s="34"/>
      <c r="G19" s="32">
        <f>'MM1'!B5</f>
        <v>1</v>
      </c>
      <c r="H19" s="75" t="str">
        <f>'MM1'!C5</f>
        <v>Troy Dietrich (1322)</v>
      </c>
      <c r="I19" s="75"/>
      <c r="J19" s="33">
        <f>'MM1'!A5</f>
        <v>503.70000000000005</v>
      </c>
      <c r="K19" s="34"/>
      <c r="L19" s="32">
        <f>'MG1'!B5</f>
        <v>1</v>
      </c>
      <c r="M19" s="75" t="str">
        <f>'MG1'!C5</f>
        <v>Dean Onners (1780)</v>
      </c>
      <c r="N19" s="75"/>
      <c r="O19" s="33">
        <f>'MG1'!A5</f>
        <v>502.40000000000003</v>
      </c>
    </row>
    <row r="20" spans="2:15" ht="18.75" customHeight="1" x14ac:dyDescent="0.3">
      <c r="B20" s="32">
        <f>'MA1'!B6</f>
        <v>2</v>
      </c>
      <c r="C20" s="75" t="str">
        <f>'MA1'!C6</f>
        <v>Mike Phaneuf (2054)</v>
      </c>
      <c r="D20" s="75"/>
      <c r="E20" s="33">
        <f>'MA1'!A6</f>
        <v>486.38985507246377</v>
      </c>
      <c r="F20" s="34"/>
      <c r="G20" s="32">
        <f>'MM1'!B6</f>
        <v>2</v>
      </c>
      <c r="H20" s="75" t="str">
        <f>'MM1'!C6</f>
        <v>Jeff Prendergast (429)</v>
      </c>
      <c r="I20" s="75"/>
      <c r="J20" s="33">
        <f>'MM1'!A6</f>
        <v>503</v>
      </c>
      <c r="K20" s="34"/>
      <c r="L20" s="32">
        <f>'MG1'!B6</f>
        <v>2</v>
      </c>
      <c r="M20" s="75" t="str">
        <f>'MG1'!C6</f>
        <v>Robert Penney (1515)</v>
      </c>
      <c r="N20" s="75"/>
      <c r="O20" s="33">
        <f>'MG1'!A6</f>
        <v>486.41428571428577</v>
      </c>
    </row>
    <row r="21" spans="2:15" ht="18.75" customHeight="1" x14ac:dyDescent="0.3">
      <c r="B21" s="32">
        <f>'MA1'!B7</f>
        <v>3</v>
      </c>
      <c r="C21" s="75" t="str">
        <f>'MA1'!C7</f>
        <v>Brad Ayotte (1416)</v>
      </c>
      <c r="D21" s="75"/>
      <c r="E21" s="33">
        <f>'MA1'!A7</f>
        <v>474.02717086834735</v>
      </c>
      <c r="F21" s="34"/>
      <c r="G21" s="32">
        <f>'MM1'!B7</f>
        <v>3</v>
      </c>
      <c r="H21" s="75" t="str">
        <f>'MM1'!C7</f>
        <v>Guy Lyman (1164)</v>
      </c>
      <c r="I21" s="75"/>
      <c r="J21" s="33">
        <f>'MM1'!A7</f>
        <v>462.61818181818177</v>
      </c>
      <c r="K21" s="34"/>
      <c r="L21" s="32">
        <f>'MG1'!B7</f>
        <v>3</v>
      </c>
      <c r="M21" s="75" t="str">
        <f>'MG1'!C7</f>
        <v>John Rodenhizer (1328)</v>
      </c>
      <c r="N21" s="75"/>
      <c r="O21" s="33">
        <f>'MG1'!A7</f>
        <v>475.80317460317457</v>
      </c>
    </row>
    <row r="22" spans="2:15" ht="18.75" customHeight="1" x14ac:dyDescent="0.3">
      <c r="B22" s="32">
        <f>'MA1'!B8</f>
        <v>4</v>
      </c>
      <c r="C22" s="75" t="str">
        <f>'MA1'!C8</f>
        <v>Bill Bertera (1647)</v>
      </c>
      <c r="D22" s="75"/>
      <c r="E22" s="33">
        <f>'MA1'!A8</f>
        <v>473.57019969278031</v>
      </c>
      <c r="F22" s="34"/>
      <c r="G22" s="32">
        <f>'MM1'!B8</f>
        <v>4</v>
      </c>
      <c r="H22" s="75" t="str">
        <f>'MM1'!C8</f>
        <v>Peter Nevius (979)</v>
      </c>
      <c r="I22" s="75"/>
      <c r="J22" s="33">
        <f>'MM1'!A8</f>
        <v>433.83333333333331</v>
      </c>
      <c r="K22" s="34"/>
      <c r="L22" s="32">
        <f>'MG1'!B8</f>
        <v>4</v>
      </c>
      <c r="M22" s="75" t="str">
        <f>'MG1'!C8</f>
        <v>Rick Williams (4)</v>
      </c>
      <c r="N22" s="75"/>
      <c r="O22" s="33">
        <f>'MG1'!A8</f>
        <v>469.38888888888891</v>
      </c>
    </row>
    <row r="23" spans="2:15" ht="18.75" customHeight="1" thickBot="1" x14ac:dyDescent="0.35">
      <c r="B23" s="35">
        <f>'MA1'!B9</f>
        <v>5</v>
      </c>
      <c r="C23" s="76" t="str">
        <f>'MA1'!C9</f>
        <v>James Scanlon (1885)</v>
      </c>
      <c r="D23" s="76"/>
      <c r="E23" s="36">
        <f>'MA1'!A9</f>
        <v>472.89716225803181</v>
      </c>
      <c r="F23" s="34"/>
      <c r="G23" s="35">
        <f>'MM1'!B9</f>
        <v>5</v>
      </c>
      <c r="H23" s="76" t="str">
        <f>'MM1'!C9</f>
        <v>Brian Betit (1991)</v>
      </c>
      <c r="I23" s="76"/>
      <c r="J23" s="36">
        <f>'MM1'!A9</f>
        <v>371.86666666666667</v>
      </c>
      <c r="K23" s="34"/>
      <c r="L23" s="35">
        <f>'MG1'!B9</f>
        <v>5</v>
      </c>
      <c r="M23" s="76" t="str">
        <f>'MG1'!C9</f>
        <v>Michael Morin (766)</v>
      </c>
      <c r="N23" s="76"/>
      <c r="O23" s="36">
        <f>'MG1'!A9</f>
        <v>468.4666666666667</v>
      </c>
    </row>
    <row r="24" spans="2:15" ht="9.75" customHeight="1" thickTop="1" thickBot="1" x14ac:dyDescent="0.35">
      <c r="B24" s="37"/>
      <c r="C24" s="38"/>
      <c r="D24" s="38"/>
      <c r="E24" s="34"/>
      <c r="F24" s="34"/>
      <c r="G24" s="37"/>
      <c r="H24" s="38"/>
      <c r="I24" s="38"/>
      <c r="J24" s="34"/>
      <c r="K24" s="34"/>
      <c r="L24" s="37"/>
      <c r="M24" s="38"/>
      <c r="N24" s="38"/>
      <c r="O24" s="34"/>
    </row>
    <row r="25" spans="2:15" ht="18.75" customHeight="1" thickTop="1" x14ac:dyDescent="0.25">
      <c r="B25" s="77" t="s">
        <v>17</v>
      </c>
      <c r="C25" s="78"/>
      <c r="D25" s="78"/>
      <c r="E25" s="39" t="s">
        <v>21</v>
      </c>
      <c r="F25" s="34"/>
      <c r="G25" s="77" t="s">
        <v>18</v>
      </c>
      <c r="H25" s="78"/>
      <c r="I25" s="78"/>
      <c r="J25" s="39" t="s">
        <v>21</v>
      </c>
      <c r="K25" s="34"/>
      <c r="L25" s="77" t="s">
        <v>40</v>
      </c>
      <c r="M25" s="78"/>
      <c r="N25" s="78"/>
      <c r="O25" s="40" t="s">
        <v>21</v>
      </c>
    </row>
    <row r="26" spans="2:15" ht="18.75" customHeight="1" x14ac:dyDescent="0.3">
      <c r="B26" s="32">
        <f>'MA2'!B5</f>
        <v>1</v>
      </c>
      <c r="C26" s="75" t="str">
        <f>'MA2'!C5</f>
        <v>Andrew Powell (1133)</v>
      </c>
      <c r="D26" s="75"/>
      <c r="E26" s="33">
        <f>'MA2'!A5</f>
        <v>506.6</v>
      </c>
      <c r="F26" s="34"/>
      <c r="G26" s="32">
        <f>'MA3'!B5</f>
        <v>1</v>
      </c>
      <c r="H26" s="75" t="str">
        <f>'MA3'!C5</f>
        <v>Matt Notkin (1926)</v>
      </c>
      <c r="I26" s="75"/>
      <c r="J26" s="33">
        <f>'MA3'!A5</f>
        <v>476.7</v>
      </c>
      <c r="K26" s="34"/>
      <c r="L26" s="32"/>
      <c r="M26" s="75"/>
      <c r="N26" s="75"/>
      <c r="O26" s="33"/>
    </row>
    <row r="27" spans="2:15" ht="18.75" customHeight="1" x14ac:dyDescent="0.3">
      <c r="B27" s="32">
        <f>'MA2'!B6</f>
        <v>2</v>
      </c>
      <c r="C27" s="75" t="str">
        <f>'MA2'!C6</f>
        <v>Jared Reincke (2031)</v>
      </c>
      <c r="D27" s="75"/>
      <c r="E27" s="33">
        <f>'MA2'!A6</f>
        <v>471.69038461538457</v>
      </c>
      <c r="F27" s="34"/>
      <c r="G27" s="32">
        <f>'MA3'!B6</f>
        <v>2</v>
      </c>
      <c r="H27" s="75" t="str">
        <f>'MA3'!C6</f>
        <v>Matt Kisil (2001)</v>
      </c>
      <c r="I27" s="75"/>
      <c r="J27" s="33">
        <f>'MA3'!A6</f>
        <v>462.43846153846152</v>
      </c>
      <c r="K27" s="34"/>
      <c r="L27" s="32"/>
      <c r="M27" s="41"/>
      <c r="N27" s="41"/>
      <c r="O27" s="42"/>
    </row>
    <row r="28" spans="2:15" ht="18.75" customHeight="1" x14ac:dyDescent="0.3">
      <c r="B28" s="32">
        <f>'MA2'!B7</f>
        <v>3</v>
      </c>
      <c r="C28" s="75" t="str">
        <f>'MA2'!C7</f>
        <v>Chris Wentzell (2114)</v>
      </c>
      <c r="D28" s="75"/>
      <c r="E28" s="33">
        <f>'MA2'!A7</f>
        <v>466.80384615384617</v>
      </c>
      <c r="F28" s="34"/>
      <c r="G28" s="32">
        <f>'MA3'!B7</f>
        <v>3</v>
      </c>
      <c r="H28" s="75" t="str">
        <f>'MA3'!C7</f>
        <v>Jaime Perron (846)</v>
      </c>
      <c r="I28" s="75"/>
      <c r="J28" s="33">
        <f>'MA3'!A7</f>
        <v>408.63333333333333</v>
      </c>
      <c r="K28" s="34"/>
      <c r="L28" s="32"/>
      <c r="M28" s="41"/>
      <c r="N28" s="41"/>
      <c r="O28" s="42"/>
    </row>
    <row r="29" spans="2:15" ht="18.75" customHeight="1" x14ac:dyDescent="0.3">
      <c r="B29" s="32">
        <f>'MA2'!B8</f>
        <v>4</v>
      </c>
      <c r="C29" s="75" t="str">
        <f>'MA2'!C8</f>
        <v>Adam Jaworski (2043)</v>
      </c>
      <c r="D29" s="75"/>
      <c r="E29" s="33">
        <f>'MA2'!A8</f>
        <v>456.30665630665629</v>
      </c>
      <c r="F29" s="34"/>
      <c r="G29" s="32">
        <f>'MA3'!B8</f>
        <v>4</v>
      </c>
      <c r="H29" s="75" t="str">
        <f>'MA3'!C8</f>
        <v>Chris Calmeiro (2091)</v>
      </c>
      <c r="I29" s="75"/>
      <c r="J29" s="33">
        <f>'MA3'!A8</f>
        <v>354.78717948717946</v>
      </c>
      <c r="K29" s="34"/>
      <c r="L29" s="32"/>
      <c r="M29" s="41"/>
      <c r="N29" s="41"/>
      <c r="O29" s="42"/>
    </row>
    <row r="30" spans="2:15" ht="18.75" customHeight="1" thickBot="1" x14ac:dyDescent="0.35">
      <c r="B30" s="35">
        <f>'MA2'!B9</f>
        <v>5</v>
      </c>
      <c r="C30" s="76" t="str">
        <f>'MA2'!C9</f>
        <v>Ryan Kasprzycki (1733)</v>
      </c>
      <c r="D30" s="76"/>
      <c r="E30" s="36">
        <f>'MA2'!A9</f>
        <v>447.56608187134503</v>
      </c>
      <c r="F30" s="34"/>
      <c r="G30" s="35">
        <f>'MA3'!B9</f>
        <v>5</v>
      </c>
      <c r="H30" s="76" t="str">
        <f>'MA3'!C9</f>
        <v>Mark Stryker (2013)</v>
      </c>
      <c r="I30" s="76"/>
      <c r="J30" s="36">
        <f>'MA3'!A9</f>
        <v>351.75824175824175</v>
      </c>
      <c r="K30" s="34"/>
      <c r="L30" s="35"/>
      <c r="M30" s="43"/>
      <c r="N30" s="43"/>
      <c r="O30" s="44"/>
    </row>
    <row r="31" spans="2:15" ht="12.75" customHeight="1" thickTop="1" x14ac:dyDescent="0.3"/>
    <row r="32" spans="2:15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</sheetData>
  <sheetProtection selectLockedCells="1" selectUnlockedCells="1"/>
  <customSheetViews>
    <customSheetView guid="{1243F246-525E-48D5-BCD5-10109B205A3A}" scale="85" showPageBreaks="1" fitToPage="1">
      <selection activeCell="M13" sqref="M13:N13"/>
      <pageMargins left="0.7" right="0.7" top="0.75" bottom="0.75" header="0.3" footer="0.3"/>
      <pageSetup paperSize="262" orientation="landscape" horizontalDpi="300" verticalDpi="0" r:id="rId1"/>
    </customSheetView>
  </customSheetViews>
  <mergeCells count="68">
    <mergeCell ref="B4:D4"/>
    <mergeCell ref="G4:I4"/>
    <mergeCell ref="L4:N4"/>
    <mergeCell ref="B11:D11"/>
    <mergeCell ref="G11:I11"/>
    <mergeCell ref="L11:N11"/>
    <mergeCell ref="C5:D5"/>
    <mergeCell ref="C6:D6"/>
    <mergeCell ref="C7:D7"/>
    <mergeCell ref="B25:D25"/>
    <mergeCell ref="G25:I25"/>
    <mergeCell ref="L25:N25"/>
    <mergeCell ref="C21:D21"/>
    <mergeCell ref="C22:D22"/>
    <mergeCell ref="C23:D23"/>
    <mergeCell ref="H21:I21"/>
    <mergeCell ref="H22:I22"/>
    <mergeCell ref="H23:I23"/>
    <mergeCell ref="C12:D12"/>
    <mergeCell ref="M12:N12"/>
    <mergeCell ref="C8:D8"/>
    <mergeCell ref="C9:D9"/>
    <mergeCell ref="H5:I5"/>
    <mergeCell ref="H6:I6"/>
    <mergeCell ref="H7:I7"/>
    <mergeCell ref="H8:I8"/>
    <mergeCell ref="H9:I9"/>
    <mergeCell ref="M5:N5"/>
    <mergeCell ref="M6:N6"/>
    <mergeCell ref="M7:N7"/>
    <mergeCell ref="M8:N8"/>
    <mergeCell ref="M9:N9"/>
    <mergeCell ref="H12:I12"/>
    <mergeCell ref="C20:D20"/>
    <mergeCell ref="H19:I19"/>
    <mergeCell ref="H20:I20"/>
    <mergeCell ref="C13:D13"/>
    <mergeCell ref="C14:D14"/>
    <mergeCell ref="C15:D15"/>
    <mergeCell ref="C16:D16"/>
    <mergeCell ref="G18:I18"/>
    <mergeCell ref="B18:D18"/>
    <mergeCell ref="M13:N13"/>
    <mergeCell ref="M14:N14"/>
    <mergeCell ref="M15:N15"/>
    <mergeCell ref="M16:N16"/>
    <mergeCell ref="C19:D19"/>
    <mergeCell ref="L18:N18"/>
    <mergeCell ref="M19:N19"/>
    <mergeCell ref="H13:I13"/>
    <mergeCell ref="H14:I14"/>
    <mergeCell ref="H15:I15"/>
    <mergeCell ref="H16:I16"/>
    <mergeCell ref="M20:N20"/>
    <mergeCell ref="M21:N21"/>
    <mergeCell ref="M22:N22"/>
    <mergeCell ref="M23:N23"/>
    <mergeCell ref="H26:I26"/>
    <mergeCell ref="M26:N26"/>
    <mergeCell ref="H27:I27"/>
    <mergeCell ref="H28:I28"/>
    <mergeCell ref="H29:I29"/>
    <mergeCell ref="H30:I30"/>
    <mergeCell ref="C26:D26"/>
    <mergeCell ref="C27:D27"/>
    <mergeCell ref="C28:D28"/>
    <mergeCell ref="C29:D29"/>
    <mergeCell ref="C30:D30"/>
  </mergeCells>
  <hyperlinks>
    <hyperlink ref="J4" location="'FA1'!A1" display="View All"/>
    <hyperlink ref="O4" location="'FA2'!A1" display="View All"/>
    <hyperlink ref="E11" location="MPO!A1" display="View All"/>
    <hyperlink ref="E18" location="'MA1'!A1" display="View All"/>
    <hyperlink ref="E25" location="'MA2'!A1" display="View All"/>
    <hyperlink ref="J25" location="'MA3'!A1" display="View All"/>
    <hyperlink ref="J18" location="'MM1'!A1" display="View All"/>
    <hyperlink ref="J11" location="MPM!A1" display="View All"/>
    <hyperlink ref="O11" location="MPG!A1" display="View All"/>
    <hyperlink ref="O18" location="'MG1'!A1" display="View All"/>
    <hyperlink ref="O25" location="FPO!A1" display="View All"/>
    <hyperlink ref="E4" location="FPO!A1" display="View All"/>
  </hyperlinks>
  <pageMargins left="0.45" right="0.7" top="0.5" bottom="0.5" header="0.3" footer="0.3"/>
  <pageSetup paperSize="262" scale="79" orientation="landscape" verticalDpi="0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V12"/>
  <sheetViews>
    <sheetView zoomScaleNormal="100" workbookViewId="0">
      <selection activeCell="BI12" sqref="BI12"/>
    </sheetView>
  </sheetViews>
  <sheetFormatPr defaultColWidth="8.7109375" defaultRowHeight="12.75" customHeight="1" x14ac:dyDescent="0.25"/>
  <cols>
    <col min="1" max="1" width="7.5703125" style="5" bestFit="1" customWidth="1"/>
    <col min="2" max="2" width="5.28515625" style="5" bestFit="1" customWidth="1"/>
    <col min="3" max="3" width="25.7109375" style="51" customWidth="1"/>
    <col min="4" max="4" width="3.28515625" style="5" bestFit="1" customWidth="1"/>
    <col min="5" max="5" width="3.28515625" style="51" bestFit="1" customWidth="1"/>
    <col min="6" max="6" width="3.28515625" style="5" bestFit="1" customWidth="1"/>
    <col min="7" max="7" width="6.42578125" style="51" bestFit="1" customWidth="1"/>
    <col min="8" max="8" width="7.42578125" style="5" bestFit="1" customWidth="1"/>
    <col min="9" max="9" width="3.28515625" style="51" bestFit="1" customWidth="1"/>
    <col min="10" max="10" width="3.28515625" style="5" bestFit="1" customWidth="1"/>
    <col min="11" max="11" width="3.28515625" style="51" bestFit="1" customWidth="1"/>
    <col min="12" max="12" width="6.42578125" style="5" bestFit="1" customWidth="1"/>
    <col min="13" max="13" width="7.42578125" style="51" bestFit="1" customWidth="1"/>
    <col min="14" max="14" width="7.42578125" style="5" bestFit="1" customWidth="1"/>
    <col min="15" max="15" width="3.28515625" style="51" bestFit="1" customWidth="1"/>
    <col min="16" max="16" width="3.28515625" style="5" bestFit="1" customWidth="1"/>
    <col min="17" max="17" width="3.28515625" style="51" bestFit="1" customWidth="1"/>
    <col min="18" max="18" width="3.28515625" style="5" bestFit="1" customWidth="1"/>
    <col min="19" max="19" width="3.28515625" style="51" bestFit="1" customWidth="1"/>
    <col min="20" max="20" width="3.28515625" style="5" bestFit="1" customWidth="1"/>
    <col min="21" max="21" width="3.28515625" style="51" bestFit="1" customWidth="1"/>
    <col min="22" max="22" width="3.28515625" style="5" bestFit="1" customWidth="1"/>
    <col min="23" max="23" width="7.42578125" style="51" bestFit="1" customWidth="1"/>
    <col min="24" max="24" width="7.42578125" style="5" bestFit="1" customWidth="1"/>
    <col min="25" max="25" width="6.42578125" style="51" bestFit="1" customWidth="1"/>
    <col min="26" max="26" width="3.28515625" style="5" bestFit="1" customWidth="1"/>
    <col min="27" max="27" width="3.28515625" style="51" bestFit="1" customWidth="1"/>
    <col min="28" max="28" width="7.42578125" style="5" bestFit="1" customWidth="1"/>
    <col min="29" max="29" width="3.28515625" style="51" bestFit="1" customWidth="1"/>
    <col min="30" max="30" width="3.28515625" style="5" bestFit="1" customWidth="1"/>
    <col min="31" max="31" width="3.28515625" style="51" bestFit="1" customWidth="1"/>
    <col min="32" max="32" width="7.42578125" style="5" bestFit="1" customWidth="1"/>
    <col min="33" max="33" width="3.28515625" style="51" bestFit="1" customWidth="1"/>
    <col min="34" max="34" width="7.42578125" style="5" bestFit="1" customWidth="1"/>
    <col min="35" max="35" width="3.28515625" style="51" bestFit="1" customWidth="1"/>
    <col min="36" max="36" width="7.42578125" style="5" bestFit="1" customWidth="1"/>
    <col min="37" max="37" width="3.28515625" style="51" bestFit="1" customWidth="1"/>
    <col min="38" max="38" width="3.28515625" style="5" bestFit="1" customWidth="1"/>
    <col min="39" max="39" width="3.28515625" style="51" bestFit="1" customWidth="1"/>
    <col min="40" max="40" width="3.28515625" style="5" bestFit="1" customWidth="1"/>
    <col min="41" max="41" width="7.42578125" style="51" bestFit="1" customWidth="1"/>
    <col min="42" max="42" width="3.28515625" style="5" bestFit="1" customWidth="1"/>
    <col min="43" max="43" width="3.28515625" style="51" bestFit="1" customWidth="1"/>
    <col min="44" max="44" width="3.28515625" style="5" bestFit="1" customWidth="1"/>
    <col min="45" max="45" width="7.42578125" style="51" bestFit="1" customWidth="1"/>
    <col min="46" max="46" width="7.42578125" style="5" bestFit="1" customWidth="1"/>
    <col min="47" max="47" width="3.28515625" style="51" bestFit="1" customWidth="1"/>
    <col min="48" max="48" width="3.28515625" style="5" bestFit="1" customWidth="1"/>
    <col min="49" max="49" width="3.28515625" style="51" bestFit="1" customWidth="1"/>
    <col min="50" max="50" width="3.28515625" style="5" bestFit="1" customWidth="1"/>
    <col min="51" max="51" width="3.28515625" style="51" bestFit="1" customWidth="1"/>
    <col min="52" max="52" width="7.42578125" style="5" bestFit="1" customWidth="1"/>
    <col min="53" max="53" width="7.42578125" style="51" bestFit="1" customWidth="1"/>
    <col min="54" max="54" width="7.42578125" style="5" bestFit="1" customWidth="1"/>
    <col min="55" max="55" width="3.28515625" style="51" bestFit="1" customWidth="1"/>
    <col min="56" max="56" width="3.28515625" style="5" bestFit="1" customWidth="1"/>
    <col min="57" max="57" width="7.42578125" style="51" bestFit="1" customWidth="1"/>
    <col min="58" max="58" width="3.28515625" style="5" bestFit="1" customWidth="1"/>
    <col min="59" max="59" width="7.42578125" style="51" bestFit="1" customWidth="1"/>
    <col min="60" max="60" width="0" style="5" hidden="1" customWidth="1"/>
    <col min="61" max="61" width="20.7109375" style="51" bestFit="1" customWidth="1"/>
    <col min="62" max="62" width="8.7109375" style="5"/>
    <col min="63" max="63" width="8.7109375" style="51"/>
    <col min="64" max="64" width="8.7109375" style="5"/>
    <col min="65" max="65" width="8.7109375" style="51"/>
    <col min="66" max="66" width="8.7109375" style="5"/>
    <col min="67" max="67" width="8.7109375" style="51"/>
    <col min="68" max="68" width="8.7109375" style="5"/>
    <col min="69" max="69" width="8.7109375" style="51"/>
    <col min="70" max="70" width="8.7109375" style="5"/>
    <col min="71" max="71" width="8.7109375" style="51"/>
    <col min="72" max="72" width="8.7109375" style="5"/>
    <col min="73" max="73" width="8.7109375" style="51"/>
    <col min="74" max="74" width="8.7109375" style="5"/>
    <col min="75" max="75" width="8.7109375" style="51"/>
    <col min="76" max="76" width="8.7109375" style="5"/>
    <col min="77" max="77" width="8.7109375" style="51"/>
    <col min="78" max="78" width="8.7109375" style="5"/>
    <col min="79" max="79" width="8.7109375" style="51"/>
    <col min="80" max="80" width="8.7109375" style="5"/>
    <col min="81" max="81" width="8.7109375" style="51"/>
    <col min="82" max="82" width="8.7109375" style="5"/>
    <col min="83" max="83" width="8.7109375" style="51"/>
    <col min="84" max="84" width="8.7109375" style="5"/>
    <col min="85" max="85" width="8.7109375" style="51"/>
    <col min="86" max="86" width="8.7109375" style="5"/>
    <col min="87" max="87" width="8.7109375" style="51"/>
    <col min="88" max="88" width="8.7109375" style="5"/>
    <col min="89" max="89" width="8.7109375" style="51"/>
    <col min="90" max="92" width="8.7109375" style="5"/>
    <col min="93" max="93" width="8.7109375" style="51"/>
    <col min="94" max="94" width="8.7109375" style="5"/>
    <col min="95" max="95" width="8.7109375" style="51"/>
    <col min="96" max="96" width="8.7109375" style="5"/>
    <col min="97" max="97" width="8.7109375" style="51"/>
    <col min="98" max="98" width="8.7109375" style="5"/>
    <col min="99" max="99" width="8.7109375" style="51"/>
    <col min="100" max="100" width="8.7109375" style="5"/>
    <col min="101" max="101" width="8.7109375" style="51"/>
    <col min="102" max="102" width="8.7109375" style="5"/>
    <col min="103" max="103" width="8.7109375" style="51"/>
    <col min="104" max="104" width="8.7109375" style="5"/>
    <col min="105" max="105" width="8.7109375" style="51"/>
    <col min="106" max="106" width="8.7109375" style="5"/>
    <col min="107" max="107" width="8.7109375" style="51"/>
    <col min="108" max="108" width="8.7109375" style="5"/>
    <col min="109" max="109" width="8.7109375" style="51"/>
    <col min="110" max="110" width="8.7109375" style="5"/>
    <col min="111" max="111" width="8.7109375" style="51"/>
    <col min="112" max="112" width="8.7109375" style="5"/>
    <col min="113" max="113" width="8.7109375" style="51"/>
    <col min="114" max="114" width="8.7109375" style="5"/>
    <col min="115" max="115" width="8.7109375" style="51"/>
    <col min="116" max="116" width="8.7109375" style="5"/>
    <col min="117" max="117" width="8.7109375" style="51"/>
    <col min="118" max="118" width="8.7109375" style="5"/>
    <col min="119" max="119" width="8.7109375" style="51"/>
    <col min="120" max="120" width="8.7109375" style="5"/>
    <col min="121" max="121" width="8.7109375" style="51"/>
    <col min="122" max="122" width="8.7109375" style="5"/>
    <col min="123" max="123" width="8.7109375" style="51"/>
    <col min="124" max="124" width="8.7109375" style="5"/>
    <col min="125" max="125" width="8.7109375" style="51"/>
    <col min="126" max="126" width="8.7109375" style="5"/>
    <col min="127" max="127" width="8.7109375" style="51"/>
    <col min="128" max="128" width="8.7109375" style="5"/>
    <col min="129" max="129" width="8.7109375" style="51"/>
    <col min="130" max="130" width="8.7109375" style="5"/>
    <col min="131" max="131" width="8.7109375" style="51"/>
    <col min="132" max="132" width="8.7109375" style="5"/>
    <col min="133" max="133" width="8.7109375" style="51"/>
    <col min="134" max="134" width="8.7109375" style="5"/>
    <col min="135" max="135" width="8.7109375" style="51"/>
    <col min="136" max="136" width="8.7109375" style="5"/>
    <col min="137" max="137" width="8.7109375" style="51"/>
    <col min="138" max="138" width="8.7109375" style="5"/>
    <col min="139" max="139" width="8.7109375" style="51"/>
    <col min="140" max="140" width="8.7109375" style="5"/>
    <col min="141" max="141" width="8.7109375" style="51"/>
    <col min="142" max="142" width="8.7109375" style="5"/>
    <col min="143" max="143" width="8.7109375" style="51"/>
    <col min="144" max="144" width="8.7109375" style="5"/>
    <col min="145" max="145" width="8.7109375" style="51"/>
    <col min="146" max="146" width="8.7109375" style="5"/>
    <col min="147" max="147" width="8.7109375" style="51"/>
    <col min="148" max="148" width="8.7109375" style="5"/>
    <col min="149" max="149" width="8.7109375" style="51"/>
    <col min="150" max="150" width="8.7109375" style="5"/>
    <col min="151" max="151" width="8.7109375" style="51"/>
    <col min="152" max="152" width="8.7109375" style="5"/>
    <col min="153" max="153" width="8.7109375" style="51"/>
    <col min="154" max="154" width="8.7109375" style="5"/>
    <col min="155" max="155" width="8.7109375" style="51"/>
    <col min="156" max="156" width="8.7109375" style="5"/>
    <col min="157" max="157" width="8.7109375" style="51"/>
    <col min="158" max="158" width="8.7109375" style="5"/>
    <col min="159" max="159" width="8.7109375" style="51"/>
    <col min="160" max="160" width="8.7109375" style="5"/>
    <col min="161" max="161" width="8.7109375" style="51"/>
    <col min="162" max="162" width="8.7109375" style="5"/>
    <col min="163" max="163" width="8.7109375" style="51"/>
    <col min="164" max="164" width="8.7109375" style="5"/>
    <col min="165" max="165" width="8.7109375" style="51"/>
    <col min="166" max="166" width="8.7109375" style="5"/>
    <col min="167" max="167" width="8.7109375" style="51"/>
    <col min="168" max="168" width="8.7109375" style="5"/>
    <col min="169" max="169" width="8.7109375" style="51"/>
    <col min="170" max="170" width="8.7109375" style="5"/>
    <col min="171" max="171" width="8.7109375" style="51"/>
    <col min="172" max="172" width="8.7109375" style="5"/>
    <col min="173" max="173" width="8.7109375" style="51"/>
    <col min="174" max="174" width="8.7109375" style="5"/>
    <col min="175" max="175" width="8.7109375" style="51"/>
    <col min="176" max="176" width="8.7109375" style="5"/>
    <col min="177" max="177" width="8.7109375" style="51"/>
    <col min="178" max="178" width="8.7109375" style="5"/>
    <col min="179" max="179" width="8.7109375" style="51"/>
    <col min="180" max="180" width="8.7109375" style="26"/>
    <col min="181" max="181" width="8.7109375" style="51"/>
    <col min="182" max="182" width="8.7109375" style="5"/>
    <col min="183" max="183" width="8.7109375" style="51"/>
    <col min="184" max="184" width="8.7109375" style="5"/>
    <col min="185" max="185" width="8.7109375" style="51"/>
    <col min="186" max="186" width="8.7109375" style="5"/>
    <col min="187" max="187" width="8.7109375" style="51"/>
    <col min="188" max="188" width="8.7109375" style="5"/>
    <col min="189" max="189" width="8.7109375" style="51"/>
    <col min="190" max="190" width="8.7109375" style="5"/>
    <col min="191" max="191" width="8.7109375" style="51"/>
    <col min="192" max="192" width="8.7109375" style="5"/>
    <col min="193" max="195" width="8.7109375" style="51"/>
    <col min="196" max="196" width="8.7109375" style="5"/>
    <col min="197" max="197" width="8.7109375" style="51"/>
    <col min="198" max="198" width="8.7109375" style="26"/>
    <col min="199" max="201" width="8.7109375" style="51"/>
    <col min="202" max="202" width="8.7109375" style="5"/>
    <col min="203" max="203" width="8.7109375" style="51"/>
    <col min="204" max="204" width="8.7109375" style="5"/>
    <col min="205" max="205" width="8.7109375" style="51"/>
    <col min="206" max="206" width="8.7109375" style="5"/>
    <col min="207" max="207" width="8.7109375" style="51"/>
    <col min="208" max="208" width="8.7109375" style="5"/>
    <col min="209" max="209" width="8.7109375" style="51"/>
    <col min="210" max="210" width="8.7109375" style="5"/>
    <col min="211" max="211" width="8.7109375" style="51"/>
    <col min="212" max="212" width="8.7109375" style="5"/>
    <col min="213" max="213" width="8.7109375" style="51"/>
    <col min="214" max="214" width="8.7109375" style="5"/>
    <col min="215" max="215" width="8.7109375" style="51"/>
    <col min="216" max="216" width="8.7109375" style="5"/>
    <col min="217" max="217" width="8.7109375" style="51"/>
    <col min="218" max="218" width="8.7109375" style="5"/>
    <col min="219" max="219" width="8.7109375" style="51"/>
    <col min="220" max="220" width="8.7109375" style="5"/>
    <col min="221" max="221" width="8.7109375" style="51"/>
    <col min="222" max="222" width="8.7109375" style="5"/>
    <col min="223" max="223" width="8.7109375" style="51"/>
    <col min="224" max="224" width="8.7109375" style="5"/>
    <col min="225" max="225" width="8.7109375" style="51"/>
    <col min="226" max="226" width="8.7109375" style="5"/>
    <col min="227" max="227" width="8.7109375" style="51"/>
    <col min="228" max="228" width="8.7109375" style="5"/>
    <col min="229" max="229" width="8.7109375" style="51"/>
    <col min="230" max="230" width="8.7109375" style="5"/>
    <col min="231" max="231" width="8.7109375" style="51"/>
    <col min="232" max="232" width="8.7109375" style="5"/>
    <col min="233" max="233" width="8.7109375" style="51"/>
    <col min="234" max="234" width="8.7109375" style="5"/>
    <col min="235" max="235" width="8.7109375" style="51"/>
    <col min="236" max="236" width="8.7109375" style="5"/>
    <col min="237" max="237" width="8.7109375" style="51"/>
    <col min="238" max="238" width="8.7109375" style="5"/>
    <col min="239" max="239" width="8.7109375" style="51"/>
    <col min="240" max="240" width="8.7109375" style="5"/>
    <col min="241" max="241" width="8.7109375" style="51"/>
    <col min="242" max="242" width="8.7109375" style="5"/>
    <col min="243" max="243" width="8.7109375" style="51"/>
    <col min="244" max="244" width="8.7109375" style="5"/>
    <col min="245" max="245" width="8.7109375" style="51"/>
    <col min="246" max="246" width="8.7109375" style="5"/>
    <col min="247" max="247" width="8.7109375" style="51"/>
    <col min="248" max="248" width="8.7109375" style="5"/>
    <col min="249" max="249" width="8.7109375" style="51"/>
    <col min="250" max="250" width="8.7109375" style="5"/>
    <col min="251" max="251" width="8.7109375" style="51"/>
    <col min="252" max="252" width="8.7109375" style="5"/>
    <col min="253" max="253" width="8.7109375" style="51"/>
    <col min="254" max="254" width="8.7109375" style="5"/>
    <col min="255" max="255" width="8.7109375" style="51"/>
    <col min="256" max="260" width="8.7109375" style="5"/>
    <col min="261" max="261" width="8.7109375" style="51"/>
    <col min="262" max="262" width="8.7109375" style="5"/>
    <col min="263" max="263" width="8.7109375" style="51"/>
    <col min="264" max="264" width="8.7109375" style="5"/>
    <col min="265" max="265" width="8.7109375" style="51"/>
    <col min="266" max="266" width="8.7109375" style="5"/>
    <col min="267" max="267" width="8.7109375" style="51"/>
    <col min="268" max="268" width="8.7109375" style="5"/>
    <col min="269" max="269" width="8.7109375" style="51"/>
    <col min="270" max="270" width="8.7109375" style="5"/>
    <col min="271" max="271" width="8.7109375" style="51"/>
    <col min="272" max="272" width="8.7109375" style="5"/>
    <col min="273" max="273" width="8.7109375" style="51"/>
    <col min="274" max="274" width="8.7109375" style="5"/>
    <col min="275" max="275" width="8.7109375" style="51"/>
    <col min="276" max="276" width="8.7109375" style="5"/>
    <col min="277" max="277" width="8.7109375" style="51"/>
    <col min="278" max="278" width="8.7109375" style="5"/>
    <col min="279" max="279" width="8.7109375" style="51"/>
    <col min="280" max="280" width="8.7109375" style="5"/>
    <col min="281" max="281" width="8.7109375" style="51"/>
    <col min="282" max="282" width="8.7109375" style="5"/>
    <col min="283" max="283" width="8.7109375" style="51"/>
    <col min="284" max="284" width="8.7109375" style="5"/>
    <col min="285" max="285" width="8.7109375" style="51"/>
    <col min="286" max="286" width="8.7109375" style="5"/>
    <col min="287" max="287" width="8.7109375" style="51"/>
    <col min="288" max="288" width="8.7109375" style="5"/>
    <col min="289" max="289" width="8.7109375" style="51"/>
    <col min="290" max="290" width="8.7109375" style="5"/>
    <col min="291" max="291" width="8.7109375" style="51"/>
    <col min="292" max="292" width="8.7109375" style="5"/>
    <col min="293" max="293" width="8.7109375" style="51"/>
    <col min="294" max="294" width="8.7109375" style="5"/>
    <col min="295" max="295" width="8.7109375" style="51"/>
    <col min="296" max="296" width="8.7109375" style="5"/>
    <col min="297" max="297" width="8.7109375" style="51"/>
    <col min="298" max="298" width="8.7109375" style="5"/>
    <col min="299" max="299" width="8.7109375" style="51"/>
    <col min="300" max="300" width="8.7109375" style="5"/>
    <col min="301" max="301" width="8.7109375" style="51"/>
    <col min="302" max="302" width="8.7109375" style="5"/>
    <col min="303" max="303" width="8.7109375" style="51"/>
    <col min="304" max="304" width="8.7109375" style="5"/>
    <col min="305" max="305" width="8.7109375" style="51"/>
    <col min="306" max="306" width="8.7109375" style="5"/>
    <col min="307" max="307" width="8.7109375" style="51"/>
    <col min="308" max="308" width="8.7109375" style="5"/>
    <col min="309" max="309" width="8.7109375" style="51"/>
    <col min="310" max="310" width="8.7109375" style="5"/>
    <col min="311" max="311" width="8.7109375" style="51"/>
    <col min="312" max="312" width="8.7109375" style="5"/>
    <col min="313" max="313" width="8.7109375" style="51"/>
    <col min="314" max="314" width="8.7109375" style="5"/>
    <col min="315" max="315" width="8.7109375" style="51"/>
    <col min="316" max="316" width="8.7109375" style="5"/>
    <col min="317" max="317" width="8.7109375" style="51"/>
    <col min="318" max="318" width="8.7109375" style="5"/>
    <col min="319" max="319" width="8.7109375" style="51"/>
    <col min="320" max="320" width="8.7109375" style="5"/>
    <col min="321" max="321" width="8.7109375" style="51"/>
    <col min="322" max="322" width="8.7109375" style="5"/>
    <col min="323" max="323" width="8.7109375" style="51"/>
    <col min="324" max="324" width="8.7109375" style="5"/>
    <col min="325" max="325" width="8.7109375" style="51"/>
    <col min="326" max="326" width="8.7109375" style="5"/>
    <col min="327" max="327" width="8.7109375" style="51"/>
    <col min="328" max="328" width="8.7109375" style="5"/>
    <col min="329" max="329" width="8.7109375" style="51"/>
    <col min="330" max="330" width="8.7109375" style="5"/>
    <col min="331" max="331" width="8.7109375" style="51"/>
    <col min="332" max="332" width="8.7109375" style="5"/>
    <col min="333" max="333" width="8.7109375" style="51"/>
    <col min="334" max="334" width="8.7109375" style="5"/>
    <col min="335" max="335" width="8.7109375" style="51"/>
    <col min="336" max="336" width="8.7109375" style="5"/>
    <col min="337" max="337" width="8.7109375" style="51"/>
    <col min="338" max="338" width="8.7109375" style="5"/>
    <col min="339" max="339" width="8.7109375" style="51"/>
    <col min="340" max="340" width="8.7109375" style="5"/>
    <col min="341" max="341" width="8.7109375" style="51"/>
    <col min="342" max="342" width="8.7109375" style="5"/>
    <col min="343" max="343" width="8.7109375" style="51"/>
    <col min="344" max="344" width="8.7109375" style="5"/>
    <col min="345" max="345" width="8.7109375" style="51"/>
    <col min="346" max="346" width="8.7109375" style="5"/>
    <col min="347" max="347" width="8.7109375" style="51"/>
    <col min="348" max="348" width="8.7109375" style="5"/>
    <col min="349" max="349" width="8.7109375" style="51"/>
    <col min="350" max="350" width="8.7109375" style="5"/>
    <col min="351" max="351" width="8.7109375" style="51"/>
    <col min="352" max="352" width="8.7109375" style="5"/>
    <col min="353" max="353" width="8.7109375" style="51"/>
    <col min="354" max="354" width="8.7109375" style="5"/>
    <col min="355" max="355" width="8.7109375" style="51"/>
    <col min="356" max="356" width="8.7109375" style="5"/>
    <col min="357" max="357" width="8.7109375" style="51"/>
    <col min="358" max="358" width="8.7109375" style="5"/>
    <col min="359" max="359" width="8.7109375" style="51"/>
    <col min="360" max="363" width="8.7109375" style="5"/>
    <col min="364" max="364" width="8.7109375" style="26"/>
    <col min="365" max="365" width="8.7109375" style="5"/>
    <col min="366" max="412" width="8.7109375" style="27"/>
    <col min="413" max="16384" width="8.7109375" style="5"/>
  </cols>
  <sheetData>
    <row r="1" spans="1:61" ht="8.1" customHeight="1" x14ac:dyDescent="0.25"/>
    <row r="2" spans="1:61" ht="27.95" customHeight="1" x14ac:dyDescent="0.4">
      <c r="A2" s="65"/>
      <c r="B2" s="65"/>
      <c r="C2" s="66" t="s">
        <v>113</v>
      </c>
      <c r="D2" s="65"/>
      <c r="E2" s="66"/>
      <c r="F2" s="65"/>
      <c r="G2" s="66"/>
      <c r="H2" s="65"/>
    </row>
    <row r="3" spans="1:61" ht="12.75" hidden="1" customHeight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56" t="s">
        <v>42</v>
      </c>
      <c r="E4" s="56" t="s">
        <v>114</v>
      </c>
      <c r="F4" s="56" t="s">
        <v>135</v>
      </c>
      <c r="G4" s="56" t="s">
        <v>148</v>
      </c>
      <c r="H4" s="56" t="s">
        <v>193</v>
      </c>
      <c r="I4" s="56" t="s">
        <v>233</v>
      </c>
      <c r="J4" s="56" t="s">
        <v>234</v>
      </c>
      <c r="K4" s="56" t="s">
        <v>255</v>
      </c>
      <c r="L4" s="56" t="s">
        <v>318</v>
      </c>
      <c r="M4" s="56" t="s">
        <v>293</v>
      </c>
      <c r="N4" s="56" t="s">
        <v>336</v>
      </c>
      <c r="O4" s="56" t="s">
        <v>348</v>
      </c>
      <c r="P4" s="56" t="s">
        <v>344</v>
      </c>
      <c r="Q4" s="56" t="s">
        <v>364</v>
      </c>
      <c r="R4" s="56" t="s">
        <v>375</v>
      </c>
      <c r="S4" s="56" t="s">
        <v>489</v>
      </c>
      <c r="T4" s="56" t="s">
        <v>490</v>
      </c>
      <c r="U4" s="56" t="s">
        <v>378</v>
      </c>
      <c r="V4" s="56" t="s">
        <v>382</v>
      </c>
      <c r="W4" s="56" t="s">
        <v>410</v>
      </c>
      <c r="X4" s="56" t="s">
        <v>411</v>
      </c>
      <c r="Y4" s="56" t="s">
        <v>412</v>
      </c>
      <c r="Z4" s="56" t="s">
        <v>418</v>
      </c>
      <c r="AA4" s="56" t="s">
        <v>448</v>
      </c>
      <c r="AB4" s="56" t="s">
        <v>439</v>
      </c>
      <c r="AC4" s="56" t="s">
        <v>446</v>
      </c>
      <c r="AD4" s="56" t="s">
        <v>449</v>
      </c>
      <c r="AE4" s="56" t="s">
        <v>445</v>
      </c>
      <c r="AF4" s="56" t="s">
        <v>491</v>
      </c>
      <c r="AG4" s="56" t="s">
        <v>492</v>
      </c>
      <c r="AH4" s="56" t="s">
        <v>507</v>
      </c>
      <c r="AI4" s="56" t="s">
        <v>508</v>
      </c>
      <c r="AJ4" s="56" t="s">
        <v>509</v>
      </c>
      <c r="AK4" s="56" t="s">
        <v>522</v>
      </c>
      <c r="AL4" s="56" t="s">
        <v>523</v>
      </c>
      <c r="AM4" s="56" t="s">
        <v>530</v>
      </c>
      <c r="AN4" s="56" t="s">
        <v>531</v>
      </c>
      <c r="AO4" s="56" t="s">
        <v>559</v>
      </c>
      <c r="AP4" s="56" t="s">
        <v>542</v>
      </c>
      <c r="AQ4" s="56" t="s">
        <v>543</v>
      </c>
      <c r="AR4" s="56" t="s">
        <v>560</v>
      </c>
      <c r="AS4" s="56" t="s">
        <v>561</v>
      </c>
      <c r="AT4" s="56" t="s">
        <v>562</v>
      </c>
      <c r="AU4" s="56" t="s">
        <v>592</v>
      </c>
      <c r="AV4" s="56" t="s">
        <v>593</v>
      </c>
      <c r="AW4" s="56" t="s">
        <v>594</v>
      </c>
      <c r="AX4" s="56" t="s">
        <v>595</v>
      </c>
      <c r="AY4" s="56" t="s">
        <v>596</v>
      </c>
      <c r="AZ4" s="56" t="s">
        <v>597</v>
      </c>
      <c r="BA4" s="56" t="s">
        <v>598</v>
      </c>
      <c r="BB4" s="56" t="s">
        <v>621</v>
      </c>
      <c r="BC4" s="56" t="s">
        <v>622</v>
      </c>
      <c r="BD4" s="56" t="s">
        <v>623</v>
      </c>
      <c r="BE4" s="56" t="s">
        <v>624</v>
      </c>
      <c r="BF4" s="56" t="s">
        <v>625</v>
      </c>
      <c r="BG4" s="55" t="s">
        <v>80</v>
      </c>
    </row>
    <row r="5" spans="1:61" ht="12.75" customHeight="1" x14ac:dyDescent="0.25">
      <c r="A5" s="49">
        <f>BG5</f>
        <v>501</v>
      </c>
      <c r="B5" s="48">
        <v>1</v>
      </c>
      <c r="C5" s="52" t="s">
        <v>191</v>
      </c>
      <c r="D5" s="50"/>
      <c r="E5" s="50"/>
      <c r="F5" s="50"/>
      <c r="G5" s="50"/>
      <c r="H5" s="50">
        <v>100.2</v>
      </c>
      <c r="I5" s="50"/>
      <c r="J5" s="50"/>
      <c r="K5" s="50"/>
      <c r="L5" s="50"/>
      <c r="M5" s="50">
        <v>100.2</v>
      </c>
      <c r="N5" s="50">
        <v>100.2</v>
      </c>
      <c r="O5" s="50"/>
      <c r="P5" s="50"/>
      <c r="Q5" s="50"/>
      <c r="R5" s="50"/>
      <c r="S5" s="50"/>
      <c r="T5" s="50"/>
      <c r="U5" s="50"/>
      <c r="V5" s="50"/>
      <c r="W5" s="50"/>
      <c r="X5" s="50">
        <v>100.2</v>
      </c>
      <c r="Y5" s="50"/>
      <c r="Z5" s="50"/>
      <c r="AA5" s="50"/>
      <c r="AB5" s="50">
        <v>100.2</v>
      </c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>
        <v>100.1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>
        <f>IF(ISERROR(SUM(LARGE(D5:BF5,1)+LARGE(D5:BF5,2)+LARGE(D5:BF5,3)+LARGE(D5:BF5,4)+LARGE(D5:BF5,5))),SUM(D5:BF5),SUM(LARGE(D5:BF5,1)+LARGE(D5:BF5,2)+LARGE(D5:BF5,3)+LARGE(D5:BF5,4)+LARGE(D5:BF5,5)))</f>
        <v>501</v>
      </c>
      <c r="BH5" s="5">
        <f>COUNTIF(D5:BF5,"&gt;.1")</f>
        <v>6</v>
      </c>
      <c r="BI5" s="48" t="s">
        <v>191</v>
      </c>
    </row>
    <row r="6" spans="1:61" ht="12.75" customHeight="1" x14ac:dyDescent="0.25">
      <c r="A6" s="49">
        <f>BG6</f>
        <v>417.26666666666665</v>
      </c>
      <c r="B6" s="48">
        <f>IF(A6=A5,B5,2)</f>
        <v>2</v>
      </c>
      <c r="C6" s="52" t="s">
        <v>343</v>
      </c>
      <c r="D6" s="73"/>
      <c r="E6" s="73"/>
      <c r="F6" s="73"/>
      <c r="G6" s="73"/>
      <c r="H6" s="73"/>
      <c r="I6" s="73"/>
      <c r="J6" s="73"/>
      <c r="K6" s="73"/>
      <c r="L6" s="73">
        <v>66.666666666666657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>
        <v>100.1</v>
      </c>
      <c r="X6" s="73"/>
      <c r="Y6" s="73"/>
      <c r="Z6" s="73"/>
      <c r="AA6" s="73"/>
      <c r="AB6" s="73"/>
      <c r="AC6" s="73"/>
      <c r="AD6" s="73"/>
      <c r="AE6" s="73"/>
      <c r="AF6" s="73">
        <v>100.3</v>
      </c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>
        <v>100.2</v>
      </c>
      <c r="BB6" s="73">
        <v>50</v>
      </c>
      <c r="BC6" s="73"/>
      <c r="BD6" s="73"/>
      <c r="BE6" s="73"/>
      <c r="BF6" s="73"/>
      <c r="BG6" s="73">
        <f>IF(ISERROR(SUM(LARGE(D6:BF6,1)+LARGE(D6:BF6,2)+LARGE(D6:BF6,3)+LARGE(D6:BF6,4)+LARGE(D6:BF6,5))),SUM(D6:BF6),SUM(LARGE(D6:BF6,1)+LARGE(D6:BF6,2)+LARGE(D6:BF6,3)+LARGE(D6:BF6,4)+LARGE(D6:BF6,5)))</f>
        <v>417.26666666666665</v>
      </c>
      <c r="BH6" s="74">
        <f>COUNTIF(D6:BF6,"&gt;.1")</f>
        <v>5</v>
      </c>
      <c r="BI6" s="48" t="s">
        <v>343</v>
      </c>
    </row>
    <row r="7" spans="1:61" ht="12.75" customHeight="1" x14ac:dyDescent="0.25">
      <c r="A7" s="49">
        <f>BG7</f>
        <v>392.16666666666663</v>
      </c>
      <c r="B7" s="48">
        <f>IF(A7=A6,B6,3)</f>
        <v>3</v>
      </c>
      <c r="C7" s="52" t="s">
        <v>166</v>
      </c>
      <c r="D7" s="50"/>
      <c r="E7" s="50"/>
      <c r="F7" s="50"/>
      <c r="G7" s="50">
        <v>50</v>
      </c>
      <c r="H7" s="50">
        <v>50</v>
      </c>
      <c r="I7" s="50"/>
      <c r="J7" s="50"/>
      <c r="K7" s="50"/>
      <c r="L7" s="50"/>
      <c r="M7" s="50">
        <v>50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50">
        <v>50</v>
      </c>
      <c r="Y7" s="50"/>
      <c r="Z7" s="50"/>
      <c r="AA7" s="50"/>
      <c r="AB7" s="50"/>
      <c r="AC7" s="50"/>
      <c r="AD7" s="50"/>
      <c r="AE7" s="50"/>
      <c r="AF7" s="50">
        <v>66.666666666666657</v>
      </c>
      <c r="AG7" s="50"/>
      <c r="AH7" s="50">
        <v>100.4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>
        <v>100.1</v>
      </c>
      <c r="BA7" s="50"/>
      <c r="BB7" s="50">
        <v>75</v>
      </c>
      <c r="BC7" s="50"/>
      <c r="BD7" s="50"/>
      <c r="BE7" s="50"/>
      <c r="BF7" s="50"/>
      <c r="BG7" s="50">
        <f>IF(ISERROR(SUM(LARGE(D7:BF7,1)+LARGE(D7:BF7,2)+LARGE(D7:BF7,3)+LARGE(D7:BF7,4)+LARGE(D7:BF7,5))),SUM(D7:BF7),SUM(LARGE(D7:BF7,1)+LARGE(D7:BF7,2)+LARGE(D7:BF7,3)+LARGE(D7:BF7,4)+LARGE(D7:BF7,5)))</f>
        <v>392.16666666666663</v>
      </c>
      <c r="BH7" s="5">
        <f>COUNTIF(D7:BF7,"&gt;.1")</f>
        <v>8</v>
      </c>
      <c r="BI7" s="48" t="s">
        <v>166</v>
      </c>
    </row>
    <row r="8" spans="1:61" ht="12.75" customHeight="1" x14ac:dyDescent="0.25">
      <c r="A8" s="49">
        <f>BG8</f>
        <v>300.79999999999995</v>
      </c>
      <c r="B8" s="48">
        <f>IF(A8=A7,B7,4)</f>
        <v>4</v>
      </c>
      <c r="C8" s="52" t="s">
        <v>315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>
        <v>100.3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>
        <v>100.4</v>
      </c>
      <c r="BC8" s="73"/>
      <c r="BD8" s="73"/>
      <c r="BE8" s="73">
        <v>100.1</v>
      </c>
      <c r="BF8" s="73"/>
      <c r="BG8" s="73">
        <f>IF(ISERROR(SUM(LARGE(D8:BF8,1)+LARGE(D8:BF8,2)+LARGE(D8:BF8,3)+LARGE(D8:BF8,4)+LARGE(D8:BF8,5))),SUM(D8:BF8),SUM(LARGE(D8:BF8,1)+LARGE(D8:BF8,2)+LARGE(D8:BF8,3)+LARGE(D8:BF8,4)+LARGE(D8:BF8,5)))</f>
        <v>300.79999999999995</v>
      </c>
      <c r="BH8" s="74">
        <f>COUNTIF(D8:BF8,"&gt;.1")</f>
        <v>3</v>
      </c>
      <c r="BI8" s="48" t="s">
        <v>315</v>
      </c>
    </row>
    <row r="9" spans="1:61" ht="12.75" customHeight="1" x14ac:dyDescent="0.25">
      <c r="A9" s="49">
        <f>BG9</f>
        <v>275.10000000000002</v>
      </c>
      <c r="B9" s="48">
        <f>IF(A9=A8,B8,5)</f>
        <v>5</v>
      </c>
      <c r="C9" s="52" t="s">
        <v>352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>
        <v>50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>
        <v>25</v>
      </c>
      <c r="Z9" s="50"/>
      <c r="AA9" s="50"/>
      <c r="AB9" s="50">
        <v>50</v>
      </c>
      <c r="AC9" s="50"/>
      <c r="AD9" s="50"/>
      <c r="AE9" s="50"/>
      <c r="AF9" s="50"/>
      <c r="AG9" s="50"/>
      <c r="AH9" s="50">
        <v>50</v>
      </c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>
        <v>100.1</v>
      </c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>
        <f>IF(ISERROR(SUM(LARGE(D9:BF9,1)+LARGE(D9:BF9,2)+LARGE(D9:BF9,3)+LARGE(D9:BF9,4)+LARGE(D9:BF9,5))),SUM(D9:BF9),SUM(LARGE(D9:BF9,1)+LARGE(D9:BF9,2)+LARGE(D9:BF9,3)+LARGE(D9:BF9,4)+LARGE(D9:BF9,5)))</f>
        <v>275.10000000000002</v>
      </c>
      <c r="BH9" s="5">
        <f>COUNTIF(D9:BF9,"&gt;.1")</f>
        <v>5</v>
      </c>
      <c r="BI9" s="48" t="s">
        <v>352</v>
      </c>
    </row>
    <row r="10" spans="1:61" ht="12.75" customHeight="1" x14ac:dyDescent="0.25">
      <c r="A10" s="49">
        <f>BG10</f>
        <v>175.3</v>
      </c>
      <c r="B10" s="48">
        <f>IF(A10=A9,B9,6)</f>
        <v>6</v>
      </c>
      <c r="C10" s="52" t="s">
        <v>414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>
        <v>75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>
        <v>100.3</v>
      </c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>
        <f>IF(ISERROR(SUM(LARGE(D10:BF10,1)+LARGE(D10:BF10,2)+LARGE(D10:BF10,3)+LARGE(D10:BF10,4)+LARGE(D10:BF10,5))),SUM(D10:BF10),SUM(LARGE(D10:BF10,1)+LARGE(D10:BF10,2)+LARGE(D10:BF10,3)+LARGE(D10:BF10,4)+LARGE(D10:BF10,5)))</f>
        <v>175.3</v>
      </c>
      <c r="BH10" s="74">
        <f>COUNTIF(D10:BF10,"&gt;.1")</f>
        <v>2</v>
      </c>
      <c r="BI10" s="48" t="s">
        <v>414</v>
      </c>
    </row>
    <row r="11" spans="1:61" ht="12.75" customHeight="1" x14ac:dyDescent="0.25">
      <c r="A11" s="49">
        <f>BG11</f>
        <v>83.333333333333329</v>
      </c>
      <c r="B11" s="48">
        <f>IF(A11=A10,B10,7)</f>
        <v>7</v>
      </c>
      <c r="C11" s="52" t="s">
        <v>326</v>
      </c>
      <c r="D11" s="50"/>
      <c r="E11" s="50"/>
      <c r="F11" s="50"/>
      <c r="G11" s="50"/>
      <c r="H11" s="50"/>
      <c r="I11" s="50"/>
      <c r="J11" s="50"/>
      <c r="K11" s="50"/>
      <c r="L11" s="50">
        <v>33.333333333333329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>
        <v>50</v>
      </c>
      <c r="BB11" s="50"/>
      <c r="BC11" s="50"/>
      <c r="BD11" s="50"/>
      <c r="BE11" s="50"/>
      <c r="BF11" s="50"/>
      <c r="BG11" s="50">
        <f>IF(ISERROR(SUM(LARGE(D11:BF11,1)+LARGE(D11:BF11,2)+LARGE(D11:BF11,3)+LARGE(D11:BF11,4)+LARGE(D11:BF11,5))),SUM(D11:BF11),SUM(LARGE(D11:BF11,1)+LARGE(D11:BF11,2)+LARGE(D11:BF11,3)+LARGE(D11:BF11,4)+LARGE(D11:BF11,5)))</f>
        <v>83.333333333333329</v>
      </c>
      <c r="BH11" s="5">
        <f>COUNTIF(D11:BF11,"&gt;.1")</f>
        <v>2</v>
      </c>
      <c r="BI11" s="48" t="s">
        <v>326</v>
      </c>
    </row>
    <row r="12" spans="1:61" ht="12.75" customHeight="1" x14ac:dyDescent="0.25">
      <c r="A12" s="49">
        <f>BG12</f>
        <v>33.333333333333329</v>
      </c>
      <c r="B12" s="48">
        <f>IF(A12=A11,B11,8)</f>
        <v>8</v>
      </c>
      <c r="C12" s="52" t="s">
        <v>146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>
        <v>33.333333333333329</v>
      </c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>
        <f>IF(ISERROR(SUM(LARGE(D12:BF12,1)+LARGE(D12:BF12,2)+LARGE(D12:BF12,3)+LARGE(D12:BF12,4)+LARGE(D12:BF12,5))),SUM(D12:BF12),SUM(LARGE(D12:BF12,1)+LARGE(D12:BF12,2)+LARGE(D12:BF12,3)+LARGE(D12:BF12,4)+LARGE(D12:BF12,5)))</f>
        <v>33.333333333333329</v>
      </c>
      <c r="BH12" s="74">
        <f>COUNTIF(D12:BF12,"&gt;.1")</f>
        <v>1</v>
      </c>
      <c r="BI12" s="48" t="s">
        <v>146</v>
      </c>
    </row>
  </sheetData>
  <sortState ref="C5:BG12">
    <sortCondition descending="1" ref="BG5:BG12"/>
  </sortState>
  <conditionalFormatting sqref="D5:BF5">
    <cfRule type="top10" dxfId="1358" priority="24" rank="5"/>
  </conditionalFormatting>
  <conditionalFormatting sqref="C5">
    <cfRule type="expression" dxfId="1357" priority="23">
      <formula>BH5&gt;2</formula>
    </cfRule>
  </conditionalFormatting>
  <conditionalFormatting sqref="D6:BF6">
    <cfRule type="top10" dxfId="1356" priority="22" rank="5"/>
  </conditionalFormatting>
  <conditionalFormatting sqref="C6">
    <cfRule type="expression" dxfId="1355" priority="21">
      <formula>BH6&gt;2</formula>
    </cfRule>
  </conditionalFormatting>
  <conditionalFormatting sqref="D7:BF7">
    <cfRule type="top10" dxfId="1354" priority="20" rank="5"/>
  </conditionalFormatting>
  <conditionalFormatting sqref="C7">
    <cfRule type="expression" dxfId="1353" priority="19">
      <formula>BH7&gt;2</formula>
    </cfRule>
  </conditionalFormatting>
  <conditionalFormatting sqref="D8:BF8">
    <cfRule type="top10" dxfId="1352" priority="18" rank="5"/>
  </conditionalFormatting>
  <conditionalFormatting sqref="C8">
    <cfRule type="expression" dxfId="1351" priority="17">
      <formula>BH8&gt;2</formula>
    </cfRule>
  </conditionalFormatting>
  <conditionalFormatting sqref="D9:BF9">
    <cfRule type="top10" dxfId="1350" priority="16" rank="5"/>
  </conditionalFormatting>
  <conditionalFormatting sqref="C9">
    <cfRule type="expression" dxfId="1349" priority="15">
      <formula>BH9&gt;2</formula>
    </cfRule>
  </conditionalFormatting>
  <conditionalFormatting sqref="D10:BF10">
    <cfRule type="top10" dxfId="1348" priority="14" rank="5"/>
  </conditionalFormatting>
  <conditionalFormatting sqref="C10">
    <cfRule type="expression" dxfId="1347" priority="13">
      <formula>BH10&gt;2</formula>
    </cfRule>
  </conditionalFormatting>
  <conditionalFormatting sqref="D11:BF11">
    <cfRule type="top10" dxfId="1346" priority="12" rank="5"/>
  </conditionalFormatting>
  <conditionalFormatting sqref="C11">
    <cfRule type="expression" dxfId="1345" priority="11">
      <formula>BH11&gt;2</formula>
    </cfRule>
  </conditionalFormatting>
  <conditionalFormatting sqref="D12:BF12">
    <cfRule type="top10" dxfId="1344" priority="10" rank="5"/>
  </conditionalFormatting>
  <conditionalFormatting sqref="C12">
    <cfRule type="expression" dxfId="1343" priority="9">
      <formula>BH12&gt;2</formula>
    </cfRule>
  </conditionalFormatting>
  <conditionalFormatting sqref="BI5">
    <cfRule type="expression" dxfId="1342" priority="8">
      <formula>DN5&gt;2</formula>
    </cfRule>
  </conditionalFormatting>
  <conditionalFormatting sqref="BI6">
    <cfRule type="expression" dxfId="1341" priority="7">
      <formula>DN6&gt;2</formula>
    </cfRule>
  </conditionalFormatting>
  <conditionalFormatting sqref="BI7">
    <cfRule type="expression" dxfId="1340" priority="6">
      <formula>DN7&gt;2</formula>
    </cfRule>
  </conditionalFormatting>
  <conditionalFormatting sqref="BI8">
    <cfRule type="expression" dxfId="1339" priority="5">
      <formula>DN8&gt;2</formula>
    </cfRule>
  </conditionalFormatting>
  <conditionalFormatting sqref="BI9">
    <cfRule type="expression" dxfId="1338" priority="4">
      <formula>DN9&gt;2</formula>
    </cfRule>
  </conditionalFormatting>
  <conditionalFormatting sqref="BI10">
    <cfRule type="expression" dxfId="1337" priority="3">
      <formula>DN10&gt;2</formula>
    </cfRule>
  </conditionalFormatting>
  <conditionalFormatting sqref="BI11">
    <cfRule type="expression" dxfId="1336" priority="2">
      <formula>DN11&gt;2</formula>
    </cfRule>
  </conditionalFormatting>
  <conditionalFormatting sqref="BI12">
    <cfRule type="expression" dxfId="1335" priority="1">
      <formula>DN12&gt;2</formula>
    </cfRule>
  </conditionalFormatting>
  <pageMargins left="0.2" right="0.45" top="0.25" bottom="0.25" header="0.3" footer="0.3"/>
  <pageSetup paperSize="13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R91"/>
  <sheetViews>
    <sheetView zoomScaleNormal="100" workbookViewId="0">
      <selection activeCell="BI91" sqref="BI91"/>
    </sheetView>
  </sheetViews>
  <sheetFormatPr defaultColWidth="8.7109375" defaultRowHeight="15" x14ac:dyDescent="0.25"/>
  <cols>
    <col min="1" max="1" width="7.5703125" style="5" bestFit="1" customWidth="1"/>
    <col min="2" max="2" width="5.28515625" style="5" bestFit="1" customWidth="1"/>
    <col min="3" max="3" width="25.7109375" style="51" customWidth="1"/>
    <col min="4" max="4" width="7.42578125" style="5" bestFit="1" customWidth="1"/>
    <col min="5" max="5" width="7.42578125" style="51" bestFit="1" customWidth="1"/>
    <col min="6" max="6" width="6.42578125" style="5" bestFit="1" customWidth="1"/>
    <col min="7" max="7" width="6.42578125" style="51" bestFit="1" customWidth="1"/>
    <col min="8" max="8" width="7.42578125" style="5" bestFit="1" customWidth="1"/>
    <col min="9" max="9" width="6.42578125" style="51" bestFit="1" customWidth="1"/>
    <col min="10" max="10" width="6.42578125" style="5" bestFit="1" customWidth="1"/>
    <col min="11" max="11" width="7.42578125" style="51" bestFit="1" customWidth="1"/>
    <col min="12" max="12" width="6.42578125" style="5" bestFit="1" customWidth="1"/>
    <col min="13" max="13" width="7.42578125" style="51" bestFit="1" customWidth="1"/>
    <col min="14" max="14" width="6.42578125" style="5" bestFit="1" customWidth="1"/>
    <col min="15" max="15" width="7.42578125" style="51" bestFit="1" customWidth="1"/>
    <col min="16" max="16" width="7.42578125" style="5" bestFit="1" customWidth="1"/>
    <col min="17" max="17" width="7.42578125" style="51" bestFit="1" customWidth="1"/>
    <col min="18" max="18" width="6.42578125" style="5" bestFit="1" customWidth="1"/>
    <col min="19" max="19" width="7.42578125" style="51" bestFit="1" customWidth="1"/>
    <col min="20" max="20" width="7.42578125" style="5" bestFit="1" customWidth="1"/>
    <col min="21" max="21" width="7.42578125" style="51" bestFit="1" customWidth="1"/>
    <col min="22" max="22" width="7.42578125" style="5" bestFit="1" customWidth="1"/>
    <col min="23" max="23" width="7.42578125" style="51" bestFit="1" customWidth="1"/>
    <col min="24" max="24" width="6.42578125" style="5" bestFit="1" customWidth="1"/>
    <col min="25" max="25" width="6.42578125" style="51" bestFit="1" customWidth="1"/>
    <col min="26" max="26" width="7.42578125" style="5" bestFit="1" customWidth="1"/>
    <col min="27" max="27" width="6.42578125" style="51" bestFit="1" customWidth="1"/>
    <col min="28" max="28" width="6.42578125" style="5" bestFit="1" customWidth="1"/>
    <col min="29" max="29" width="6.42578125" style="51" bestFit="1" customWidth="1"/>
    <col min="30" max="30" width="7.42578125" style="5" bestFit="1" customWidth="1"/>
    <col min="31" max="31" width="7.42578125" style="51" bestFit="1" customWidth="1"/>
    <col min="32" max="32" width="7.42578125" style="5" bestFit="1" customWidth="1"/>
    <col min="33" max="33" width="7.42578125" style="51" bestFit="1" customWidth="1"/>
    <col min="34" max="34" width="7.42578125" style="5" bestFit="1" customWidth="1"/>
    <col min="35" max="35" width="6.42578125" style="51" bestFit="1" customWidth="1"/>
    <col min="36" max="36" width="7.42578125" style="5" bestFit="1" customWidth="1"/>
    <col min="37" max="37" width="7.42578125" style="51" bestFit="1" customWidth="1"/>
    <col min="38" max="38" width="6.42578125" style="5" bestFit="1" customWidth="1"/>
    <col min="39" max="39" width="7.42578125" style="51" bestFit="1" customWidth="1"/>
    <col min="40" max="40" width="7.42578125" style="5" bestFit="1" customWidth="1"/>
    <col min="41" max="41" width="7.42578125" style="51" bestFit="1" customWidth="1"/>
    <col min="42" max="42" width="7.42578125" style="5" bestFit="1" customWidth="1"/>
    <col min="43" max="43" width="6.42578125" style="51" bestFit="1" customWidth="1"/>
    <col min="44" max="44" width="7.42578125" style="5" bestFit="1" customWidth="1"/>
    <col min="45" max="45" width="7.42578125" style="51" bestFit="1" customWidth="1"/>
    <col min="46" max="46" width="3.28515625" style="5" bestFit="1" customWidth="1"/>
    <col min="47" max="47" width="3.28515625" style="51" bestFit="1" customWidth="1"/>
    <col min="48" max="48" width="7.42578125" style="5" bestFit="1" customWidth="1"/>
    <col min="49" max="49" width="7.42578125" style="51" bestFit="1" customWidth="1"/>
    <col min="50" max="50" width="7.42578125" style="5" bestFit="1" customWidth="1"/>
    <col min="51" max="51" width="7.42578125" style="51" bestFit="1" customWidth="1"/>
    <col min="52" max="52" width="7.42578125" style="5" bestFit="1" customWidth="1"/>
    <col min="53" max="53" width="6.42578125" style="51" bestFit="1" customWidth="1"/>
    <col min="54" max="54" width="6.42578125" style="5" bestFit="1" customWidth="1"/>
    <col min="55" max="55" width="6.42578125" style="51" bestFit="1" customWidth="1"/>
    <col min="56" max="56" width="7.42578125" style="5" bestFit="1" customWidth="1"/>
    <col min="57" max="57" width="7.42578125" style="51" bestFit="1" customWidth="1"/>
    <col min="58" max="58" width="6.42578125" style="5" bestFit="1" customWidth="1"/>
    <col min="59" max="59" width="7.42578125" style="51" bestFit="1" customWidth="1"/>
    <col min="60" max="60" width="0" style="5" hidden="1" customWidth="1"/>
    <col min="61" max="61" width="24.85546875" style="51" bestFit="1" customWidth="1"/>
    <col min="62" max="62" width="8.7109375" style="5"/>
    <col min="63" max="63" width="8.7109375" style="51"/>
    <col min="64" max="64" width="8.7109375" style="5"/>
    <col min="65" max="65" width="8.7109375" style="51"/>
    <col min="66" max="66" width="8.7109375" style="5"/>
    <col min="67" max="67" width="8.7109375" style="51"/>
    <col min="68" max="68" width="8.7109375" style="5"/>
    <col min="69" max="69" width="8.7109375" style="51"/>
    <col min="70" max="70" width="8.7109375" style="5"/>
    <col min="71" max="71" width="8.7109375" style="51"/>
    <col min="72" max="72" width="8.7109375" style="5"/>
    <col min="73" max="73" width="8.7109375" style="51"/>
    <col min="74" max="74" width="8.7109375" style="5"/>
    <col min="75" max="75" width="8.7109375" style="51"/>
    <col min="76" max="76" width="8.7109375" style="5"/>
    <col min="77" max="77" width="8.7109375" style="51"/>
    <col min="78" max="78" width="8.7109375" style="5"/>
    <col min="79" max="79" width="8.7109375" style="51"/>
    <col min="80" max="80" width="8.7109375" style="5"/>
    <col min="81" max="81" width="8.7109375" style="51"/>
    <col min="82" max="82" width="8.7109375" style="5"/>
    <col min="83" max="83" width="8.7109375" style="51"/>
    <col min="84" max="84" width="8.7109375" style="5"/>
    <col min="85" max="85" width="8.7109375" style="51"/>
    <col min="86" max="86" width="8.7109375" style="5"/>
    <col min="87" max="87" width="8.7109375" style="51"/>
    <col min="88" max="88" width="8.7109375" style="5"/>
    <col min="89" max="89" width="8.7109375" style="51"/>
    <col min="90" max="90" width="8.7109375" style="5"/>
    <col min="91" max="91" width="8.7109375" style="51"/>
    <col min="92" max="92" width="8.7109375" style="5"/>
    <col min="93" max="93" width="8.7109375" style="51"/>
    <col min="94" max="94" width="8.7109375" style="5"/>
    <col min="95" max="95" width="8.7109375" style="51"/>
    <col min="96" max="96" width="8.7109375" style="5"/>
    <col min="97" max="97" width="8.7109375" style="51"/>
    <col min="98" max="98" width="8.7109375" style="5"/>
    <col min="99" max="99" width="8.7109375" style="51"/>
    <col min="100" max="100" width="8.7109375" style="5"/>
    <col min="101" max="101" width="8.7109375" style="51"/>
    <col min="102" max="102" width="8.7109375" style="5"/>
    <col min="103" max="103" width="8.7109375" style="51"/>
    <col min="104" max="104" width="8.7109375" style="5"/>
    <col min="105" max="105" width="8.7109375" style="51"/>
    <col min="106" max="106" width="8.7109375" style="5"/>
    <col min="107" max="107" width="8.7109375" style="51"/>
    <col min="108" max="108" width="8.7109375" style="5"/>
    <col min="109" max="109" width="8.7109375" style="51"/>
    <col min="110" max="110" width="8.7109375" style="5"/>
    <col min="111" max="111" width="8.7109375" style="51"/>
    <col min="112" max="112" width="8.7109375" style="5"/>
    <col min="113" max="113" width="8.7109375" style="51"/>
    <col min="114" max="114" width="8.7109375" style="5"/>
    <col min="115" max="115" width="8.7109375" style="51"/>
    <col min="116" max="116" width="8.7109375" style="5"/>
    <col min="117" max="117" width="8.7109375" style="51"/>
    <col min="118" max="118" width="8.7109375" style="5"/>
    <col min="119" max="119" width="8.7109375" style="51"/>
    <col min="120" max="120" width="8.7109375" style="5"/>
    <col min="121" max="121" width="8.7109375" style="51"/>
    <col min="122" max="122" width="8.7109375" style="5"/>
    <col min="123" max="123" width="8.7109375" style="51"/>
    <col min="124" max="124" width="8.7109375" style="5"/>
    <col min="125" max="125" width="8.7109375" style="51"/>
    <col min="126" max="126" width="8.7109375" style="5"/>
    <col min="127" max="127" width="8.7109375" style="51"/>
    <col min="128" max="128" width="8.7109375" style="5"/>
    <col min="129" max="129" width="8.7109375" style="51"/>
    <col min="130" max="130" width="8.7109375" style="5"/>
    <col min="131" max="131" width="8.7109375" style="51"/>
    <col min="132" max="132" width="8.7109375" style="5"/>
    <col min="133" max="133" width="8.7109375" style="51"/>
    <col min="134" max="134" width="8.7109375" style="5"/>
    <col min="135" max="135" width="8.7109375" style="51"/>
    <col min="136" max="136" width="8.7109375" style="5"/>
    <col min="137" max="137" width="8.7109375" style="51"/>
    <col min="138" max="138" width="8.7109375" style="5"/>
    <col min="139" max="139" width="8.7109375" style="51"/>
    <col min="140" max="140" width="8.7109375" style="5"/>
    <col min="141" max="141" width="8.7109375" style="51"/>
    <col min="142" max="142" width="8.7109375" style="5"/>
    <col min="143" max="143" width="8.7109375" style="51"/>
    <col min="144" max="144" width="8.7109375" style="5"/>
    <col min="145" max="145" width="8.7109375" style="51"/>
    <col min="146" max="146" width="8.7109375" style="5"/>
    <col min="147" max="147" width="8.7109375" style="51"/>
    <col min="148" max="148" width="8.7109375" style="5"/>
    <col min="149" max="149" width="8.7109375" style="51"/>
    <col min="150" max="150" width="8.7109375" style="5"/>
    <col min="151" max="151" width="8.7109375" style="51"/>
    <col min="152" max="152" width="8.7109375" style="5"/>
    <col min="153" max="153" width="8.7109375" style="51"/>
    <col min="154" max="154" width="8.7109375" style="5"/>
    <col min="155" max="155" width="8.7109375" style="51"/>
    <col min="156" max="156" width="8.7109375" style="5"/>
    <col min="157" max="157" width="8.7109375" style="51"/>
    <col min="158" max="158" width="8.7109375" style="5"/>
    <col min="159" max="159" width="8.7109375" style="51"/>
    <col min="160" max="160" width="8.7109375" style="5"/>
    <col min="161" max="161" width="8.7109375" style="51"/>
    <col min="162" max="162" width="8.7109375" style="5"/>
    <col min="163" max="163" width="8.7109375" style="51"/>
    <col min="164" max="164" width="8.7109375" style="5"/>
    <col min="165" max="165" width="8.7109375" style="51"/>
    <col min="166" max="166" width="8.7109375" style="5"/>
    <col min="167" max="167" width="8.7109375" style="51"/>
    <col min="168" max="168" width="8.7109375" style="5"/>
    <col min="169" max="169" width="8.7109375" style="51"/>
    <col min="170" max="170" width="8.7109375" style="5"/>
    <col min="171" max="171" width="8.7109375" style="51"/>
    <col min="172" max="172" width="8.7109375" style="5"/>
    <col min="173" max="173" width="8.7109375" style="51"/>
    <col min="174" max="174" width="8.7109375" style="5"/>
    <col min="175" max="175" width="8.7109375" style="51"/>
    <col min="176" max="176" width="8.7109375" style="26"/>
    <col min="177" max="179" width="8.7109375" style="51"/>
    <col min="180" max="180" width="8.7109375" style="5"/>
    <col min="181" max="181" width="8.7109375" style="51"/>
    <col min="182" max="182" width="8.7109375" style="26"/>
    <col min="183" max="185" width="8.7109375" style="51"/>
    <col min="186" max="186" width="8.7109375" style="5"/>
    <col min="187" max="187" width="8.7109375" style="51"/>
    <col min="188" max="188" width="8.7109375" style="5"/>
    <col min="189" max="189" width="8.7109375" style="51"/>
    <col min="190" max="190" width="8.7109375" style="5"/>
    <col min="191" max="191" width="8.7109375" style="51"/>
    <col min="192" max="192" width="8.7109375" style="5"/>
    <col min="193" max="193" width="8.7109375" style="51"/>
    <col min="194" max="194" width="8.7109375" style="5"/>
    <col min="195" max="195" width="8.7109375" style="51"/>
    <col min="196" max="196" width="8.7109375" style="5"/>
    <col min="197" max="197" width="8.7109375" style="51"/>
    <col min="198" max="198" width="8.7109375" style="5"/>
    <col min="199" max="199" width="8.7109375" style="51"/>
    <col min="200" max="200" width="8.7109375" style="5"/>
    <col min="201" max="201" width="8.7109375" style="51"/>
    <col min="202" max="202" width="8.7109375" style="5"/>
    <col min="203" max="203" width="8.7109375" style="51"/>
    <col min="204" max="204" width="8.7109375" style="5"/>
    <col min="205" max="205" width="8.7109375" style="51"/>
    <col min="206" max="206" width="8.7109375" style="5"/>
    <col min="207" max="207" width="8.7109375" style="51"/>
    <col min="208" max="208" width="8.7109375" style="5"/>
    <col min="209" max="209" width="8.7109375" style="51"/>
    <col min="210" max="210" width="8.7109375" style="5"/>
    <col min="211" max="211" width="8.7109375" style="51"/>
    <col min="212" max="212" width="8.7109375" style="5"/>
    <col min="213" max="213" width="8.7109375" style="51"/>
    <col min="214" max="214" width="8.7109375" style="5"/>
    <col min="215" max="215" width="8.7109375" style="51"/>
    <col min="216" max="216" width="8.7109375" style="5"/>
    <col min="217" max="217" width="8.7109375" style="51"/>
    <col min="218" max="218" width="8.7109375" style="5"/>
    <col min="219" max="219" width="8.7109375" style="51"/>
    <col min="220" max="220" width="8.7109375" style="5"/>
    <col min="221" max="221" width="8.7109375" style="51"/>
    <col min="222" max="222" width="8.7109375" style="5"/>
    <col min="223" max="223" width="8.7109375" style="51"/>
    <col min="224" max="224" width="8.7109375" style="5"/>
    <col min="225" max="225" width="8.7109375" style="51"/>
    <col min="226" max="226" width="8.7109375" style="5"/>
    <col min="227" max="227" width="8.7109375" style="51"/>
    <col min="228" max="228" width="8.7109375" style="5"/>
    <col min="229" max="229" width="8.7109375" style="51"/>
    <col min="230" max="230" width="8.7109375" style="5"/>
    <col min="231" max="231" width="8.7109375" style="51"/>
    <col min="232" max="232" width="8.7109375" style="5"/>
    <col min="233" max="233" width="8.7109375" style="51"/>
    <col min="234" max="234" width="8.7109375" style="5"/>
    <col min="235" max="235" width="8.7109375" style="51"/>
    <col min="236" max="236" width="8.7109375" style="5"/>
    <col min="237" max="237" width="8.7109375" style="51"/>
    <col min="238" max="238" width="8.7109375" style="5"/>
    <col min="239" max="239" width="8.7109375" style="51"/>
    <col min="240" max="240" width="8.7109375" style="5"/>
    <col min="241" max="241" width="8.7109375" style="51"/>
    <col min="242" max="242" width="8.7109375" style="5"/>
    <col min="243" max="243" width="8.7109375" style="51"/>
    <col min="244" max="244" width="8.7109375" style="5"/>
    <col min="245" max="245" width="8.7109375" style="51"/>
    <col min="246" max="246" width="8.7109375" style="5"/>
    <col min="247" max="247" width="8.7109375" style="51"/>
    <col min="248" max="248" width="8.7109375" style="5"/>
    <col min="249" max="249" width="8.7109375" style="51"/>
    <col min="250" max="250" width="8.7109375" style="5"/>
    <col min="251" max="251" width="8.7109375" style="51"/>
    <col min="252" max="252" width="8.7109375" style="5"/>
    <col min="253" max="253" width="8.7109375" style="51"/>
    <col min="254" max="254" width="8.7109375" style="5"/>
    <col min="255" max="255" width="8.7109375" style="51"/>
    <col min="256" max="256" width="8.7109375" style="5"/>
    <col min="257" max="257" width="8.7109375" style="51"/>
    <col min="258" max="258" width="8.7109375" style="5"/>
    <col min="259" max="259" width="8.7109375" style="51"/>
    <col min="260" max="260" width="8.7109375" style="5"/>
    <col min="261" max="261" width="8.7109375" style="51"/>
    <col min="262" max="262" width="8.7109375" style="5"/>
    <col min="263" max="263" width="8.7109375" style="51"/>
    <col min="264" max="264" width="8.7109375" style="5"/>
    <col min="265" max="265" width="8.7109375" style="51"/>
    <col min="266" max="266" width="8.7109375" style="5"/>
    <col min="267" max="267" width="8.7109375" style="51"/>
    <col min="268" max="268" width="8.7109375" style="5"/>
    <col min="269" max="269" width="8.7109375" style="51"/>
    <col min="270" max="270" width="8.7109375" style="5"/>
    <col min="271" max="271" width="8.7109375" style="51"/>
    <col min="272" max="272" width="8.7109375" style="5"/>
    <col min="273" max="273" width="8.7109375" style="51"/>
    <col min="274" max="274" width="8.7109375" style="5"/>
    <col min="275" max="275" width="8.7109375" style="51"/>
    <col min="276" max="276" width="8.7109375" style="5"/>
    <col min="277" max="277" width="8.7109375" style="51"/>
    <col min="278" max="278" width="8.7109375" style="5"/>
    <col min="279" max="279" width="8.7109375" style="51"/>
    <col min="280" max="280" width="8.7109375" style="5"/>
    <col min="281" max="281" width="8.7109375" style="51"/>
    <col min="282" max="282" width="8.7109375" style="5"/>
    <col min="283" max="283" width="8.7109375" style="51"/>
    <col min="284" max="284" width="8.7109375" style="5"/>
    <col min="285" max="285" width="8.7109375" style="51"/>
    <col min="286" max="286" width="8.7109375" style="5"/>
    <col min="287" max="287" width="8.7109375" style="51"/>
    <col min="288" max="288" width="8.7109375" style="5"/>
    <col min="289" max="289" width="8.7109375" style="51"/>
    <col min="290" max="290" width="8.7109375" style="5"/>
    <col min="291" max="291" width="8.7109375" style="51"/>
    <col min="292" max="292" width="8.7109375" style="5"/>
    <col min="293" max="293" width="8.7109375" style="51"/>
    <col min="294" max="294" width="8.7109375" style="5"/>
    <col min="295" max="295" width="8.7109375" style="51"/>
    <col min="296" max="296" width="8.7109375" style="5"/>
    <col min="297" max="297" width="8.7109375" style="51"/>
    <col min="298" max="298" width="8.7109375" style="5"/>
    <col min="299" max="299" width="8.7109375" style="51"/>
    <col min="300" max="300" width="8.7109375" style="5"/>
    <col min="301" max="301" width="8.7109375" style="51"/>
    <col min="302" max="302" width="8.7109375" style="5"/>
    <col min="303" max="303" width="8.7109375" style="51"/>
    <col min="304" max="304" width="8.7109375" style="5"/>
    <col min="305" max="305" width="8.7109375" style="51"/>
    <col min="306" max="306" width="8.7109375" style="5"/>
    <col min="307" max="307" width="8.7109375" style="51"/>
    <col min="308" max="308" width="8.7109375" style="5"/>
    <col min="309" max="309" width="8.7109375" style="51"/>
    <col min="310" max="310" width="8.7109375" style="5"/>
    <col min="311" max="311" width="8.7109375" style="51"/>
    <col min="312" max="312" width="8.7109375" style="5"/>
    <col min="313" max="313" width="8.7109375" style="51"/>
    <col min="314" max="314" width="8.7109375" style="5"/>
    <col min="315" max="315" width="8.7109375" style="51"/>
    <col min="316" max="316" width="8.7109375" style="5"/>
    <col min="317" max="317" width="8.7109375" style="51"/>
    <col min="318" max="318" width="8.7109375" style="5"/>
    <col min="319" max="319" width="8.7109375" style="51"/>
    <col min="320" max="320" width="8.7109375" style="5"/>
    <col min="321" max="321" width="8.7109375" style="51"/>
    <col min="322" max="322" width="8.7109375" style="5"/>
    <col min="323" max="323" width="8.7109375" style="51"/>
    <col min="324" max="324" width="8.7109375" style="5"/>
    <col min="325" max="325" width="8.7109375" style="51"/>
    <col min="326" max="326" width="8.7109375" style="5"/>
    <col min="327" max="327" width="8.7109375" style="51"/>
    <col min="328" max="328" width="8.7109375" style="5"/>
    <col min="329" max="329" width="8.7109375" style="51"/>
    <col min="330" max="330" width="8.7109375" style="5"/>
    <col min="331" max="331" width="8.7109375" style="51"/>
    <col min="332" max="332" width="8.7109375" style="5"/>
    <col min="333" max="333" width="8.7109375" style="51"/>
    <col min="334" max="334" width="8.7109375" style="26"/>
    <col min="335" max="335" width="8.7109375" style="5"/>
    <col min="336" max="382" width="8.7109375" style="27"/>
    <col min="383" max="16384" width="8.7109375" style="5"/>
  </cols>
  <sheetData>
    <row r="1" spans="1:61" ht="8.1" customHeight="1" x14ac:dyDescent="0.25"/>
    <row r="2" spans="1:61" ht="27.95" customHeight="1" x14ac:dyDescent="0.4">
      <c r="A2" s="65"/>
      <c r="B2" s="65"/>
      <c r="C2" s="66" t="s">
        <v>11</v>
      </c>
      <c r="D2" s="65"/>
      <c r="E2" s="66"/>
      <c r="F2" s="65"/>
      <c r="G2" s="66"/>
      <c r="H2" s="65"/>
    </row>
    <row r="3" spans="1:61" hidden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56" t="s">
        <v>42</v>
      </c>
      <c r="E4" s="56" t="s">
        <v>114</v>
      </c>
      <c r="F4" s="56" t="s">
        <v>135</v>
      </c>
      <c r="G4" s="56" t="s">
        <v>148</v>
      </c>
      <c r="H4" s="56" t="s">
        <v>193</v>
      </c>
      <c r="I4" s="56" t="s">
        <v>233</v>
      </c>
      <c r="J4" s="56" t="s">
        <v>234</v>
      </c>
      <c r="K4" s="56" t="s">
        <v>255</v>
      </c>
      <c r="L4" s="56" t="s">
        <v>318</v>
      </c>
      <c r="M4" s="56" t="s">
        <v>293</v>
      </c>
      <c r="N4" s="56" t="s">
        <v>336</v>
      </c>
      <c r="O4" s="56" t="s">
        <v>348</v>
      </c>
      <c r="P4" s="56" t="s">
        <v>344</v>
      </c>
      <c r="Q4" s="56" t="s">
        <v>364</v>
      </c>
      <c r="R4" s="56" t="s">
        <v>375</v>
      </c>
      <c r="S4" s="56" t="s">
        <v>489</v>
      </c>
      <c r="T4" s="56" t="s">
        <v>490</v>
      </c>
      <c r="U4" s="56" t="s">
        <v>378</v>
      </c>
      <c r="V4" s="56" t="s">
        <v>382</v>
      </c>
      <c r="W4" s="56" t="s">
        <v>410</v>
      </c>
      <c r="X4" s="56" t="s">
        <v>411</v>
      </c>
      <c r="Y4" s="56" t="s">
        <v>412</v>
      </c>
      <c r="Z4" s="56" t="s">
        <v>418</v>
      </c>
      <c r="AA4" s="56" t="s">
        <v>448</v>
      </c>
      <c r="AB4" s="56" t="s">
        <v>439</v>
      </c>
      <c r="AC4" s="56" t="s">
        <v>446</v>
      </c>
      <c r="AD4" s="56" t="s">
        <v>449</v>
      </c>
      <c r="AE4" s="56" t="s">
        <v>445</v>
      </c>
      <c r="AF4" s="56" t="s">
        <v>491</v>
      </c>
      <c r="AG4" s="56" t="s">
        <v>492</v>
      </c>
      <c r="AH4" s="56" t="s">
        <v>507</v>
      </c>
      <c r="AI4" s="56" t="s">
        <v>508</v>
      </c>
      <c r="AJ4" s="56" t="s">
        <v>509</v>
      </c>
      <c r="AK4" s="56" t="s">
        <v>522</v>
      </c>
      <c r="AL4" s="56" t="s">
        <v>523</v>
      </c>
      <c r="AM4" s="56" t="s">
        <v>530</v>
      </c>
      <c r="AN4" s="56" t="s">
        <v>531</v>
      </c>
      <c r="AO4" s="56" t="s">
        <v>559</v>
      </c>
      <c r="AP4" s="56" t="s">
        <v>542</v>
      </c>
      <c r="AQ4" s="56" t="s">
        <v>543</v>
      </c>
      <c r="AR4" s="56" t="s">
        <v>560</v>
      </c>
      <c r="AS4" s="56" t="s">
        <v>561</v>
      </c>
      <c r="AT4" s="56" t="s">
        <v>562</v>
      </c>
      <c r="AU4" s="56" t="s">
        <v>592</v>
      </c>
      <c r="AV4" s="56" t="s">
        <v>593</v>
      </c>
      <c r="AW4" s="56" t="s">
        <v>594</v>
      </c>
      <c r="AX4" s="56" t="s">
        <v>595</v>
      </c>
      <c r="AY4" s="56" t="s">
        <v>596</v>
      </c>
      <c r="AZ4" s="56" t="s">
        <v>597</v>
      </c>
      <c r="BA4" s="56" t="s">
        <v>598</v>
      </c>
      <c r="BB4" s="56" t="s">
        <v>621</v>
      </c>
      <c r="BC4" s="56" t="s">
        <v>622</v>
      </c>
      <c r="BD4" s="56" t="s">
        <v>623</v>
      </c>
      <c r="BE4" s="56" t="s">
        <v>624</v>
      </c>
      <c r="BF4" s="56" t="s">
        <v>625</v>
      </c>
      <c r="BG4" s="55" t="s">
        <v>80</v>
      </c>
    </row>
    <row r="5" spans="1:61" x14ac:dyDescent="0.25">
      <c r="A5" s="49">
        <f>BG5</f>
        <v>497.66666666666663</v>
      </c>
      <c r="B5" s="48">
        <v>1</v>
      </c>
      <c r="C5" s="52" t="s">
        <v>384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>
        <v>20</v>
      </c>
      <c r="W5" s="50"/>
      <c r="X5" s="50">
        <v>91.666666666666671</v>
      </c>
      <c r="Y5" s="50"/>
      <c r="Z5" s="50"/>
      <c r="AA5" s="50"/>
      <c r="AB5" s="50"/>
      <c r="AC5" s="50"/>
      <c r="AD5" s="50"/>
      <c r="AE5" s="50">
        <v>102.1</v>
      </c>
      <c r="AF5" s="50">
        <v>102.1</v>
      </c>
      <c r="AG5" s="50"/>
      <c r="AH5" s="50"/>
      <c r="AI5" s="50">
        <v>80.769230769230774</v>
      </c>
      <c r="AJ5" s="50"/>
      <c r="AK5" s="50"/>
      <c r="AL5" s="50">
        <v>87.5</v>
      </c>
      <c r="AM5" s="50"/>
      <c r="AN5" s="50"/>
      <c r="AO5" s="50"/>
      <c r="AP5" s="50">
        <v>44.827586206896555</v>
      </c>
      <c r="AQ5" s="50"/>
      <c r="AR5" s="50"/>
      <c r="AS5" s="50"/>
      <c r="AT5" s="50"/>
      <c r="AU5" s="50"/>
      <c r="AV5" s="50"/>
      <c r="AW5" s="50">
        <v>100.7</v>
      </c>
      <c r="AX5" s="50">
        <v>101.1</v>
      </c>
      <c r="AY5" s="50"/>
      <c r="AZ5" s="50"/>
      <c r="BA5" s="50"/>
      <c r="BB5" s="50"/>
      <c r="BC5" s="50"/>
      <c r="BD5" s="50"/>
      <c r="BE5" s="50"/>
      <c r="BF5" s="50">
        <v>38.46153846153846</v>
      </c>
      <c r="BG5" s="50">
        <f>IF(ISERROR(SUM(LARGE(D5:BF5,1)+LARGE(D5:BF5,2)+LARGE(D5:BF5,3)+LARGE(D5:BF5,4)+LARGE(D5:BF5,5))),SUM(D5:BF5),SUM(LARGE(D5:BF5,1)+LARGE(D5:BF5,2)+LARGE(D5:BF5,3)+LARGE(D5:BF5,4)+LARGE(D5:BF5,5)))</f>
        <v>497.66666666666663</v>
      </c>
      <c r="BH5" s="5">
        <f>COUNTIF(D5:BF5,"&gt;.1")</f>
        <v>10</v>
      </c>
      <c r="BI5" s="48" t="s">
        <v>384</v>
      </c>
    </row>
    <row r="6" spans="1:61" x14ac:dyDescent="0.25">
      <c r="A6" s="49">
        <f>BG6</f>
        <v>483.07533936651583</v>
      </c>
      <c r="B6" s="48">
        <f>IF(A6=A5,B5,2)</f>
        <v>2</v>
      </c>
      <c r="C6" s="52" t="s">
        <v>194</v>
      </c>
      <c r="D6" s="73"/>
      <c r="E6" s="73"/>
      <c r="F6" s="73"/>
      <c r="G6" s="73"/>
      <c r="H6" s="73">
        <v>66.666666666666657</v>
      </c>
      <c r="I6" s="73"/>
      <c r="J6" s="73"/>
      <c r="K6" s="73">
        <v>73.68421052631578</v>
      </c>
      <c r="L6" s="73"/>
      <c r="M6" s="73">
        <v>51.724137931034484</v>
      </c>
      <c r="N6" s="73">
        <v>68</v>
      </c>
      <c r="O6" s="73"/>
      <c r="P6" s="73"/>
      <c r="Q6" s="73"/>
      <c r="R6" s="73"/>
      <c r="S6" s="73"/>
      <c r="T6" s="73"/>
      <c r="U6" s="73"/>
      <c r="V6" s="73">
        <v>102</v>
      </c>
      <c r="W6" s="73"/>
      <c r="X6" s="73">
        <v>75</v>
      </c>
      <c r="Y6" s="73"/>
      <c r="Z6" s="73"/>
      <c r="AA6" s="73"/>
      <c r="AB6" s="73"/>
      <c r="AC6" s="73"/>
      <c r="AD6" s="73"/>
      <c r="AE6" s="73">
        <v>23.80952380952381</v>
      </c>
      <c r="AF6" s="73"/>
      <c r="AG6" s="73"/>
      <c r="AH6" s="73"/>
      <c r="AI6" s="73">
        <v>46.153846153846153</v>
      </c>
      <c r="AJ6" s="73">
        <v>94.117647058823536</v>
      </c>
      <c r="AK6" s="73"/>
      <c r="AL6" s="73">
        <v>93.75</v>
      </c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>
        <v>85.714285714285708</v>
      </c>
      <c r="AX6" s="73">
        <v>36.36363636363636</v>
      </c>
      <c r="AY6" s="73"/>
      <c r="AZ6" s="73"/>
      <c r="BA6" s="73"/>
      <c r="BB6" s="73">
        <v>92.307692307692307</v>
      </c>
      <c r="BC6" s="73"/>
      <c r="BD6" s="73">
        <v>100.9</v>
      </c>
      <c r="BE6" s="73"/>
      <c r="BF6" s="73"/>
      <c r="BG6" s="73">
        <f>IF(ISERROR(SUM(LARGE(D6:BF6,1)+LARGE(D6:BF6,2)+LARGE(D6:BF6,3)+LARGE(D6:BF6,4)+LARGE(D6:BF6,5))),SUM(D6:BF6),SUM(LARGE(D6:BF6,1)+LARGE(D6:BF6,2)+LARGE(D6:BF6,3)+LARGE(D6:BF6,4)+LARGE(D6:BF6,5)))</f>
        <v>483.07533936651583</v>
      </c>
      <c r="BH6" s="74">
        <f>COUNTIF(D6:BF6,"&gt;.1")</f>
        <v>14</v>
      </c>
      <c r="BI6" s="48" t="s">
        <v>194</v>
      </c>
    </row>
    <row r="7" spans="1:61" x14ac:dyDescent="0.25">
      <c r="A7" s="49">
        <f>BG7</f>
        <v>478.63948613928335</v>
      </c>
      <c r="B7" s="48">
        <f>IF(A7=A6,B6,3)</f>
        <v>3</v>
      </c>
      <c r="C7" s="52" t="s">
        <v>115</v>
      </c>
      <c r="D7" s="50"/>
      <c r="E7" s="50">
        <v>102.2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>
        <v>94.117647058823536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>
        <v>91.666666666666671</v>
      </c>
      <c r="AD7" s="50"/>
      <c r="AE7" s="50"/>
      <c r="AF7" s="50"/>
      <c r="AG7" s="50"/>
      <c r="AH7" s="50"/>
      <c r="AI7" s="50"/>
      <c r="AJ7" s="50"/>
      <c r="AK7" s="50"/>
      <c r="AL7" s="50"/>
      <c r="AM7" s="50">
        <v>101</v>
      </c>
      <c r="AN7" s="50"/>
      <c r="AO7" s="50"/>
      <c r="AP7" s="50">
        <v>89.65517241379311</v>
      </c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>
        <f>IF(ISERROR(SUM(LARGE(D7:BF7,1)+LARGE(D7:BF7,2)+LARGE(D7:BF7,3)+LARGE(D7:BF7,4)+LARGE(D7:BF7,5))),SUM(D7:BF7),SUM(LARGE(D7:BF7,1)+LARGE(D7:BF7,2)+LARGE(D7:BF7,3)+LARGE(D7:BF7,4)+LARGE(D7:BF7,5)))</f>
        <v>478.63948613928335</v>
      </c>
      <c r="BH7" s="5">
        <f>COUNTIF(D7:BF7,"&gt;.1")</f>
        <v>5</v>
      </c>
      <c r="BI7" s="48" t="s">
        <v>115</v>
      </c>
    </row>
    <row r="8" spans="1:61" x14ac:dyDescent="0.25">
      <c r="A8" s="49">
        <f>BG8</f>
        <v>465.38351648351647</v>
      </c>
      <c r="B8" s="48">
        <f>IF(A8=A7,B7,4)</f>
        <v>4</v>
      </c>
      <c r="C8" s="52" t="s">
        <v>152</v>
      </c>
      <c r="D8" s="73"/>
      <c r="E8" s="73"/>
      <c r="F8" s="73"/>
      <c r="G8" s="73">
        <v>73.913043478260875</v>
      </c>
      <c r="H8" s="73"/>
      <c r="I8" s="73"/>
      <c r="J8" s="73"/>
      <c r="K8" s="73"/>
      <c r="L8" s="73"/>
      <c r="M8" s="73">
        <v>102.9</v>
      </c>
      <c r="N8" s="73">
        <v>96</v>
      </c>
      <c r="O8" s="73"/>
      <c r="P8" s="73"/>
      <c r="Q8" s="73"/>
      <c r="R8" s="73">
        <v>92.307692307692307</v>
      </c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>
        <v>88.461538461538467</v>
      </c>
      <c r="AJ8" s="73"/>
      <c r="AK8" s="73">
        <v>70.588235294117652</v>
      </c>
      <c r="AL8" s="73"/>
      <c r="AM8" s="73"/>
      <c r="AN8" s="73"/>
      <c r="AO8" s="73"/>
      <c r="AP8" s="73">
        <v>79.310344827586206</v>
      </c>
      <c r="AQ8" s="73"/>
      <c r="AR8" s="73"/>
      <c r="AS8" s="73"/>
      <c r="AT8" s="73"/>
      <c r="AU8" s="73"/>
      <c r="AV8" s="73"/>
      <c r="AW8" s="73">
        <v>85.714285714285708</v>
      </c>
      <c r="AX8" s="73">
        <v>9.0909090909090793</v>
      </c>
      <c r="AY8" s="73"/>
      <c r="AZ8" s="73"/>
      <c r="BA8" s="73"/>
      <c r="BB8" s="73"/>
      <c r="BC8" s="73"/>
      <c r="BD8" s="73"/>
      <c r="BE8" s="73"/>
      <c r="BF8" s="73"/>
      <c r="BG8" s="73">
        <f>IF(ISERROR(SUM(LARGE(D8:BF8,1)+LARGE(D8:BF8,2)+LARGE(D8:BF8,3)+LARGE(D8:BF8,4)+LARGE(D8:BF8,5))),SUM(D8:BF8),SUM(LARGE(D8:BF8,1)+LARGE(D8:BF8,2)+LARGE(D8:BF8,3)+LARGE(D8:BF8,4)+LARGE(D8:BF8,5)))</f>
        <v>465.38351648351647</v>
      </c>
      <c r="BH8" s="74">
        <f>COUNTIF(D8:BF8,"&gt;.1")</f>
        <v>9</v>
      </c>
      <c r="BI8" s="48" t="s">
        <v>152</v>
      </c>
    </row>
    <row r="9" spans="1:61" x14ac:dyDescent="0.25">
      <c r="A9" s="49">
        <f>BG9</f>
        <v>456.41428571428571</v>
      </c>
      <c r="B9" s="48">
        <f>IF(A9=A8,B8,5)</f>
        <v>5</v>
      </c>
      <c r="C9" s="52" t="s">
        <v>153</v>
      </c>
      <c r="D9" s="50"/>
      <c r="E9" s="50"/>
      <c r="F9" s="50"/>
      <c r="G9" s="50">
        <v>73.913043478260875</v>
      </c>
      <c r="H9" s="50"/>
      <c r="I9" s="50"/>
      <c r="J9" s="50"/>
      <c r="K9" s="50"/>
      <c r="L9" s="50"/>
      <c r="M9" s="50"/>
      <c r="N9" s="50"/>
      <c r="O9" s="50"/>
      <c r="P9" s="50"/>
      <c r="Q9" s="50">
        <v>90</v>
      </c>
      <c r="R9" s="50"/>
      <c r="S9" s="50"/>
      <c r="T9" s="50">
        <v>90</v>
      </c>
      <c r="U9" s="50"/>
      <c r="V9" s="50"/>
      <c r="W9" s="50"/>
      <c r="X9" s="50">
        <v>45.833333333333329</v>
      </c>
      <c r="Y9" s="50"/>
      <c r="Z9" s="50"/>
      <c r="AA9" s="50"/>
      <c r="AB9" s="50"/>
      <c r="AC9" s="50"/>
      <c r="AD9" s="50"/>
      <c r="AE9" s="50"/>
      <c r="AF9" s="50"/>
      <c r="AG9" s="50">
        <v>90</v>
      </c>
      <c r="AH9" s="50"/>
      <c r="AI9" s="50"/>
      <c r="AJ9" s="50"/>
      <c r="AK9" s="50"/>
      <c r="AL9" s="50">
        <v>68.75</v>
      </c>
      <c r="AM9" s="50"/>
      <c r="AN9" s="50">
        <v>100.7</v>
      </c>
      <c r="AO9" s="50"/>
      <c r="AP9" s="50"/>
      <c r="AQ9" s="50"/>
      <c r="AR9" s="50"/>
      <c r="AS9" s="50">
        <v>85.714285714285708</v>
      </c>
      <c r="AT9" s="50"/>
      <c r="AU9" s="50"/>
      <c r="AV9" s="50"/>
      <c r="AW9" s="50"/>
      <c r="AX9" s="50"/>
      <c r="AY9" s="50"/>
      <c r="AZ9" s="50"/>
      <c r="BA9" s="50"/>
      <c r="BB9" s="50"/>
      <c r="BC9" s="50">
        <v>62.5</v>
      </c>
      <c r="BD9" s="50"/>
      <c r="BE9" s="50"/>
      <c r="BF9" s="50"/>
      <c r="BG9" s="50">
        <f>IF(ISERROR(SUM(LARGE(D9:BF9,1)+LARGE(D9:BF9,2)+LARGE(D9:BF9,3)+LARGE(D9:BF9,4)+LARGE(D9:BF9,5))),SUM(D9:BF9),SUM(LARGE(D9:BF9,1)+LARGE(D9:BF9,2)+LARGE(D9:BF9,3)+LARGE(D9:BF9,4)+LARGE(D9:BF9,5)))</f>
        <v>456.41428571428571</v>
      </c>
      <c r="BH9" s="5">
        <f>COUNTIF(D9:BF9,"&gt;.1")</f>
        <v>9</v>
      </c>
      <c r="BI9" s="48" t="s">
        <v>153</v>
      </c>
    </row>
    <row r="10" spans="1:61" x14ac:dyDescent="0.25">
      <c r="A10" s="49">
        <f>BG10</f>
        <v>450.59966658728274</v>
      </c>
      <c r="B10" s="48">
        <f>IF(A10=A9,B9,6)</f>
        <v>6</v>
      </c>
      <c r="C10" s="52" t="s">
        <v>257</v>
      </c>
      <c r="D10" s="73"/>
      <c r="E10" s="73"/>
      <c r="F10" s="73"/>
      <c r="G10" s="73"/>
      <c r="H10" s="73"/>
      <c r="I10" s="73"/>
      <c r="J10" s="73"/>
      <c r="K10" s="73">
        <v>84.21052631578948</v>
      </c>
      <c r="L10" s="73"/>
      <c r="M10" s="73"/>
      <c r="N10" s="73">
        <v>92</v>
      </c>
      <c r="O10" s="73"/>
      <c r="P10" s="73"/>
      <c r="Q10" s="73"/>
      <c r="R10" s="73"/>
      <c r="S10" s="73"/>
      <c r="T10" s="73"/>
      <c r="U10" s="73"/>
      <c r="V10" s="73">
        <v>90</v>
      </c>
      <c r="W10" s="73"/>
      <c r="X10" s="73"/>
      <c r="Y10" s="73"/>
      <c r="Z10" s="73"/>
      <c r="AA10" s="73"/>
      <c r="AB10" s="73"/>
      <c r="AC10" s="73"/>
      <c r="AD10" s="73"/>
      <c r="AE10" s="73">
        <v>71.428571428571431</v>
      </c>
      <c r="AF10" s="73"/>
      <c r="AG10" s="73"/>
      <c r="AH10" s="73"/>
      <c r="AI10" s="73">
        <v>96.15384615384616</v>
      </c>
      <c r="AJ10" s="73">
        <v>88.235294117647058</v>
      </c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>
        <v>61.53846153846154</v>
      </c>
      <c r="BC10" s="73"/>
      <c r="BD10" s="73"/>
      <c r="BE10" s="73"/>
      <c r="BF10" s="73"/>
      <c r="BG10" s="73">
        <f>IF(ISERROR(SUM(LARGE(D10:BF10,1)+LARGE(D10:BF10,2)+LARGE(D10:BF10,3)+LARGE(D10:BF10,4)+LARGE(D10:BF10,5))),SUM(D10:BF10),SUM(LARGE(D10:BF10,1)+LARGE(D10:BF10,2)+LARGE(D10:BF10,3)+LARGE(D10:BF10,4)+LARGE(D10:BF10,5)))</f>
        <v>450.59966658728274</v>
      </c>
      <c r="BH10" s="74">
        <f>COUNTIF(D10:BF10,"&gt;.1")</f>
        <v>7</v>
      </c>
      <c r="BI10" s="48" t="s">
        <v>257</v>
      </c>
    </row>
    <row r="11" spans="1:61" x14ac:dyDescent="0.25">
      <c r="A11" s="49">
        <f>BG11</f>
        <v>448.23656688139442</v>
      </c>
      <c r="B11" s="48">
        <f>IF(A11=A10,B10,7)</f>
        <v>7</v>
      </c>
      <c r="C11" s="52" t="s">
        <v>150</v>
      </c>
      <c r="D11" s="50"/>
      <c r="E11" s="50"/>
      <c r="F11" s="50"/>
      <c r="G11" s="50">
        <v>82.608695652173907</v>
      </c>
      <c r="H11" s="50"/>
      <c r="I11" s="50"/>
      <c r="J11" s="50"/>
      <c r="K11" s="50"/>
      <c r="L11" s="50"/>
      <c r="M11" s="50">
        <v>86.206896551724142</v>
      </c>
      <c r="N11" s="50"/>
      <c r="O11" s="50"/>
      <c r="P11" s="50"/>
      <c r="Q11" s="50"/>
      <c r="R11" s="50"/>
      <c r="S11" s="50"/>
      <c r="T11" s="50">
        <v>90</v>
      </c>
      <c r="U11" s="50"/>
      <c r="V11" s="50"/>
      <c r="W11" s="50"/>
      <c r="X11" s="50">
        <v>83.333333333333329</v>
      </c>
      <c r="Y11" s="50"/>
      <c r="Z11" s="50"/>
      <c r="AA11" s="50"/>
      <c r="AB11" s="50"/>
      <c r="AC11" s="50"/>
      <c r="AD11" s="50"/>
      <c r="AE11" s="50"/>
      <c r="AF11" s="50"/>
      <c r="AG11" s="50"/>
      <c r="AH11" s="50">
        <v>85.714285714285708</v>
      </c>
      <c r="AI11" s="50"/>
      <c r="AJ11" s="50"/>
      <c r="AK11" s="50">
        <v>101.7</v>
      </c>
      <c r="AL11" s="50"/>
      <c r="AM11" s="50"/>
      <c r="AN11" s="50"/>
      <c r="AO11" s="50">
        <v>54.54545454545454</v>
      </c>
      <c r="AP11" s="50"/>
      <c r="AQ11" s="50"/>
      <c r="AR11" s="50"/>
      <c r="AS11" s="50"/>
      <c r="AT11" s="50"/>
      <c r="AU11" s="50"/>
      <c r="AV11" s="50"/>
      <c r="AW11" s="50"/>
      <c r="AX11" s="50">
        <v>63.636363636363633</v>
      </c>
      <c r="AY11" s="50"/>
      <c r="AZ11" s="50"/>
      <c r="BA11" s="50"/>
      <c r="BB11" s="50">
        <v>84.615384615384613</v>
      </c>
      <c r="BC11" s="50"/>
      <c r="BD11" s="50"/>
      <c r="BE11" s="50"/>
      <c r="BF11" s="50"/>
      <c r="BG11" s="50">
        <f>IF(ISERROR(SUM(LARGE(D11:BF11,1)+LARGE(D11:BF11,2)+LARGE(D11:BF11,3)+LARGE(D11:BF11,4)+LARGE(D11:BF11,5))),SUM(D11:BF11),SUM(LARGE(D11:BF11,1)+LARGE(D11:BF11,2)+LARGE(D11:BF11,3)+LARGE(D11:BF11,4)+LARGE(D11:BF11,5)))</f>
        <v>448.23656688139442</v>
      </c>
      <c r="BH11" s="5">
        <f>COUNTIF(D11:BF11,"&gt;.1")</f>
        <v>9</v>
      </c>
      <c r="BI11" s="48" t="s">
        <v>150</v>
      </c>
    </row>
    <row r="12" spans="1:61" x14ac:dyDescent="0.25">
      <c r="A12" s="49">
        <f>BG12</f>
        <v>432.68812260536396</v>
      </c>
      <c r="B12" s="48">
        <f>IF(A12=A11,B11,8)</f>
        <v>8</v>
      </c>
      <c r="C12" s="52" t="s">
        <v>155</v>
      </c>
      <c r="D12" s="73"/>
      <c r="E12" s="73"/>
      <c r="F12" s="73"/>
      <c r="G12" s="73">
        <v>52.173913043478265</v>
      </c>
      <c r="H12" s="73">
        <v>83.333333333333329</v>
      </c>
      <c r="I12" s="73"/>
      <c r="J12" s="73"/>
      <c r="K12" s="73">
        <v>73.68421052631578</v>
      </c>
      <c r="L12" s="73"/>
      <c r="M12" s="73">
        <v>79.310344827586206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>
        <v>91.666666666666671</v>
      </c>
      <c r="AC12" s="73"/>
      <c r="AD12" s="73"/>
      <c r="AE12" s="73"/>
      <c r="AF12" s="73">
        <v>42.857142857142861</v>
      </c>
      <c r="AG12" s="73"/>
      <c r="AH12" s="73"/>
      <c r="AI12" s="73">
        <v>11.538461538461533</v>
      </c>
      <c r="AJ12" s="73"/>
      <c r="AK12" s="73"/>
      <c r="AL12" s="73"/>
      <c r="AM12" s="73"/>
      <c r="AN12" s="73"/>
      <c r="AO12" s="73"/>
      <c r="AP12" s="73">
        <v>44.827586206896555</v>
      </c>
      <c r="AQ12" s="73"/>
      <c r="AR12" s="73">
        <v>77.777777777777771</v>
      </c>
      <c r="AS12" s="73"/>
      <c r="AT12" s="73"/>
      <c r="AU12" s="73"/>
      <c r="AV12" s="73">
        <v>100.6</v>
      </c>
      <c r="AW12" s="73"/>
      <c r="AX12" s="73"/>
      <c r="AY12" s="73"/>
      <c r="AZ12" s="73"/>
      <c r="BA12" s="73"/>
      <c r="BB12" s="73">
        <v>30.769230769230774</v>
      </c>
      <c r="BC12" s="73"/>
      <c r="BD12" s="73"/>
      <c r="BE12" s="73">
        <v>60</v>
      </c>
      <c r="BF12" s="73"/>
      <c r="BG12" s="73">
        <f>IF(ISERROR(SUM(LARGE(D12:BF12,1)+LARGE(D12:BF12,2)+LARGE(D12:BF12,3)+LARGE(D12:BF12,4)+LARGE(D12:BF12,5))),SUM(D12:BF12),SUM(LARGE(D12:BF12,1)+LARGE(D12:BF12,2)+LARGE(D12:BF12,3)+LARGE(D12:BF12,4)+LARGE(D12:BF12,5)))</f>
        <v>432.68812260536396</v>
      </c>
      <c r="BH12" s="74">
        <f>COUNTIF(D12:BF12,"&gt;.1")</f>
        <v>12</v>
      </c>
      <c r="BI12" s="48" t="s">
        <v>155</v>
      </c>
    </row>
    <row r="13" spans="1:61" x14ac:dyDescent="0.25">
      <c r="A13" s="49">
        <f>BG13</f>
        <v>423.62786037491918</v>
      </c>
      <c r="B13" s="48">
        <f>IF(A13=A12,B12,9)</f>
        <v>9</v>
      </c>
      <c r="C13" s="52" t="s">
        <v>258</v>
      </c>
      <c r="D13" s="50"/>
      <c r="E13" s="50"/>
      <c r="F13" s="50"/>
      <c r="G13" s="50"/>
      <c r="H13" s="50"/>
      <c r="I13" s="50"/>
      <c r="J13" s="50"/>
      <c r="K13" s="50">
        <v>42.105263157894733</v>
      </c>
      <c r="L13" s="50"/>
      <c r="M13" s="50"/>
      <c r="N13" s="50">
        <v>80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>
        <v>25</v>
      </c>
      <c r="AD13" s="50"/>
      <c r="AE13" s="50">
        <v>57.142857142857146</v>
      </c>
      <c r="AF13" s="50">
        <v>85.714285714285722</v>
      </c>
      <c r="AG13" s="50"/>
      <c r="AH13" s="50"/>
      <c r="AI13" s="50">
        <v>92.307692307692307</v>
      </c>
      <c r="AJ13" s="50">
        <v>64.705882352941174</v>
      </c>
      <c r="AK13" s="50"/>
      <c r="AL13" s="50"/>
      <c r="AM13" s="50"/>
      <c r="AN13" s="50"/>
      <c r="AO13" s="50"/>
      <c r="AP13" s="50"/>
      <c r="AQ13" s="50"/>
      <c r="AR13" s="50">
        <v>100.9</v>
      </c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>
        <f>IF(ISERROR(SUM(LARGE(D13:BF13,1)+LARGE(D13:BF13,2)+LARGE(D13:BF13,3)+LARGE(D13:BF13,4)+LARGE(D13:BF13,5))),SUM(D13:BF13),SUM(LARGE(D13:BF13,1)+LARGE(D13:BF13,2)+LARGE(D13:BF13,3)+LARGE(D13:BF13,4)+LARGE(D13:BF13,5)))</f>
        <v>423.62786037491918</v>
      </c>
      <c r="BH13" s="5">
        <f>COUNTIF(D13:BF13,"&gt;.1")</f>
        <v>8</v>
      </c>
      <c r="BI13" s="48" t="s">
        <v>258</v>
      </c>
    </row>
    <row r="14" spans="1:61" x14ac:dyDescent="0.25">
      <c r="A14" s="49">
        <f>BG14</f>
        <v>420.00769230769231</v>
      </c>
      <c r="B14" s="48">
        <f>IF(A14=A13,B13,10)</f>
        <v>10</v>
      </c>
      <c r="C14" s="52" t="s">
        <v>365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>
        <v>101</v>
      </c>
      <c r="R14" s="73"/>
      <c r="S14" s="73"/>
      <c r="T14" s="73">
        <v>0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>
        <v>101</v>
      </c>
      <c r="AH14" s="73"/>
      <c r="AI14" s="73"/>
      <c r="AJ14" s="73"/>
      <c r="AK14" s="73"/>
      <c r="AL14" s="73">
        <v>25</v>
      </c>
      <c r="AM14" s="73"/>
      <c r="AN14" s="73"/>
      <c r="AO14" s="73"/>
      <c r="AP14" s="73"/>
      <c r="AQ14" s="73"/>
      <c r="AR14" s="73"/>
      <c r="AS14" s="73">
        <v>100.7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>
        <v>92.307692307692307</v>
      </c>
      <c r="BG14" s="73">
        <f>IF(ISERROR(SUM(LARGE(D14:BF14,1)+LARGE(D14:BF14,2)+LARGE(D14:BF14,3)+LARGE(D14:BF14,4)+LARGE(D14:BF14,5))),SUM(D14:BF14),SUM(LARGE(D14:BF14,1)+LARGE(D14:BF14,2)+LARGE(D14:BF14,3)+LARGE(D14:BF14,4)+LARGE(D14:BF14,5)))</f>
        <v>420.00769230769231</v>
      </c>
      <c r="BH14" s="74">
        <f>COUNTIF(D14:BF14,"&gt;.1")</f>
        <v>5</v>
      </c>
      <c r="BI14" s="48" t="s">
        <v>365</v>
      </c>
    </row>
    <row r="15" spans="1:61" x14ac:dyDescent="0.25">
      <c r="A15" s="49">
        <f>BG15</f>
        <v>416.64073820915922</v>
      </c>
      <c r="B15" s="48">
        <f>IF(A15=A14,B14,11)</f>
        <v>11</v>
      </c>
      <c r="C15" s="52" t="s">
        <v>93</v>
      </c>
      <c r="D15" s="50">
        <v>58.333333333333329</v>
      </c>
      <c r="E15" s="50">
        <v>81.818181818181813</v>
      </c>
      <c r="F15" s="50"/>
      <c r="G15" s="50"/>
      <c r="H15" s="50"/>
      <c r="I15" s="50"/>
      <c r="J15" s="50"/>
      <c r="K15" s="50">
        <v>94.73684210526315</v>
      </c>
      <c r="L15" s="50"/>
      <c r="M15" s="50"/>
      <c r="N15" s="50"/>
      <c r="O15" s="50"/>
      <c r="P15" s="50"/>
      <c r="Q15" s="50"/>
      <c r="R15" s="50"/>
      <c r="S15" s="50"/>
      <c r="T15" s="50"/>
      <c r="U15" s="50">
        <v>100.8</v>
      </c>
      <c r="V15" s="50"/>
      <c r="W15" s="50"/>
      <c r="X15" s="50"/>
      <c r="Y15" s="50"/>
      <c r="Z15" s="50"/>
      <c r="AA15" s="50">
        <v>80.952380952380949</v>
      </c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>
        <f>IF(ISERROR(SUM(LARGE(D15:BF15,1)+LARGE(D15:BF15,2)+LARGE(D15:BF15,3)+LARGE(D15:BF15,4)+LARGE(D15:BF15,5))),SUM(D15:BF15),SUM(LARGE(D15:BF15,1)+LARGE(D15:BF15,2)+LARGE(D15:BF15,3)+LARGE(D15:BF15,4)+LARGE(D15:BF15,5)))</f>
        <v>416.64073820915922</v>
      </c>
      <c r="BH15" s="5">
        <f>COUNTIF(D15:BF15,"&gt;.1")</f>
        <v>5</v>
      </c>
      <c r="BI15" s="48" t="s">
        <v>93</v>
      </c>
    </row>
    <row r="16" spans="1:61" x14ac:dyDescent="0.25">
      <c r="A16" s="49">
        <f>BG16</f>
        <v>410.83333333333331</v>
      </c>
      <c r="B16" s="48">
        <f>IF(A16=A15,B15,12)</f>
        <v>12</v>
      </c>
      <c r="C16" s="52" t="s">
        <v>366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>
        <v>80</v>
      </c>
      <c r="R16" s="73"/>
      <c r="S16" s="73"/>
      <c r="T16" s="73">
        <v>80</v>
      </c>
      <c r="U16" s="73"/>
      <c r="V16" s="73"/>
      <c r="W16" s="73">
        <v>83.333333333333329</v>
      </c>
      <c r="X16" s="73"/>
      <c r="Y16" s="73"/>
      <c r="Z16" s="73"/>
      <c r="AA16" s="73"/>
      <c r="AB16" s="73"/>
      <c r="AC16" s="73"/>
      <c r="AD16" s="73">
        <v>70</v>
      </c>
      <c r="AE16" s="73"/>
      <c r="AF16" s="73"/>
      <c r="AG16" s="73">
        <v>80</v>
      </c>
      <c r="AH16" s="73"/>
      <c r="AI16" s="73"/>
      <c r="AJ16" s="73"/>
      <c r="AK16" s="73"/>
      <c r="AL16" s="73">
        <v>56.25</v>
      </c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>
        <v>87.5</v>
      </c>
      <c r="BD16" s="73"/>
      <c r="BE16" s="73"/>
      <c r="BF16" s="73"/>
      <c r="BG16" s="73">
        <f>IF(ISERROR(SUM(LARGE(D16:BF16,1)+LARGE(D16:BF16,2)+LARGE(D16:BF16,3)+LARGE(D16:BF16,4)+LARGE(D16:BF16,5))),SUM(D16:BF16),SUM(LARGE(D16:BF16,1)+LARGE(D16:BF16,2)+LARGE(D16:BF16,3)+LARGE(D16:BF16,4)+LARGE(D16:BF16,5)))</f>
        <v>410.83333333333331</v>
      </c>
      <c r="BH16" s="74">
        <f>COUNTIF(D16:BF16,"&gt;.1")</f>
        <v>7</v>
      </c>
      <c r="BI16" s="48" t="s">
        <v>366</v>
      </c>
    </row>
    <row r="17" spans="1:61" x14ac:dyDescent="0.25">
      <c r="A17" s="49">
        <f>BG17</f>
        <v>407.7584670231729</v>
      </c>
      <c r="B17" s="48">
        <f>IF(A17=A16,B16,13)</f>
        <v>13</v>
      </c>
      <c r="C17" s="52" t="s">
        <v>116</v>
      </c>
      <c r="D17" s="50">
        <v>83.333333333333329</v>
      </c>
      <c r="E17" s="50">
        <v>95.454545454545453</v>
      </c>
      <c r="F17" s="50">
        <v>62.5</v>
      </c>
      <c r="G17" s="50"/>
      <c r="H17" s="50"/>
      <c r="I17" s="50"/>
      <c r="J17" s="50"/>
      <c r="K17" s="50"/>
      <c r="L17" s="50"/>
      <c r="M17" s="50"/>
      <c r="N17" s="50"/>
      <c r="O17" s="50"/>
      <c r="P17" s="50">
        <v>76.470588235294116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>
        <v>52.38095238095238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>
        <v>90</v>
      </c>
      <c r="AN17" s="50"/>
      <c r="AO17" s="50"/>
      <c r="AP17" s="50">
        <v>37.931034482758626</v>
      </c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>
        <f>IF(ISERROR(SUM(LARGE(D17:BF17,1)+LARGE(D17:BF17,2)+LARGE(D17:BF17,3)+LARGE(D17:BF17,4)+LARGE(D17:BF17,5))),SUM(D17:BF17),SUM(LARGE(D17:BF17,1)+LARGE(D17:BF17,2)+LARGE(D17:BF17,3)+LARGE(D17:BF17,4)+LARGE(D17:BF17,5)))</f>
        <v>407.7584670231729</v>
      </c>
      <c r="BH17" s="5">
        <f>COUNTIF(D17:BF17,"&gt;.1")</f>
        <v>7</v>
      </c>
      <c r="BI17" s="48" t="s">
        <v>116</v>
      </c>
    </row>
    <row r="18" spans="1:61" x14ac:dyDescent="0.25">
      <c r="A18" s="49">
        <f>BG18</f>
        <v>406.16442577030818</v>
      </c>
      <c r="B18" s="48">
        <f>IF(A18=A17,B17,14)</f>
        <v>14</v>
      </c>
      <c r="C18" s="52" t="s">
        <v>122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>
        <v>70.588235294117652</v>
      </c>
      <c r="Q18" s="73"/>
      <c r="R18" s="73"/>
      <c r="S18" s="73">
        <v>100.1</v>
      </c>
      <c r="T18" s="73"/>
      <c r="U18" s="73"/>
      <c r="V18" s="73"/>
      <c r="W18" s="73"/>
      <c r="X18" s="73"/>
      <c r="Y18" s="73"/>
      <c r="Z18" s="73"/>
      <c r="AA18" s="73"/>
      <c r="AB18" s="73"/>
      <c r="AC18" s="73">
        <v>66.666666666666657</v>
      </c>
      <c r="AD18" s="73"/>
      <c r="AE18" s="73"/>
      <c r="AF18" s="73">
        <v>90.476190476190482</v>
      </c>
      <c r="AG18" s="73"/>
      <c r="AH18" s="73"/>
      <c r="AI18" s="73"/>
      <c r="AJ18" s="73"/>
      <c r="AK18" s="73"/>
      <c r="AL18" s="73">
        <v>75</v>
      </c>
      <c r="AM18" s="73">
        <v>70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>
        <v>69.230769230769226</v>
      </c>
      <c r="BG18" s="73">
        <f>IF(ISERROR(SUM(LARGE(D18:BF18,1)+LARGE(D18:BF18,2)+LARGE(D18:BF18,3)+LARGE(D18:BF18,4)+LARGE(D18:BF18,5))),SUM(D18:BF18),SUM(LARGE(D18:BF18,1)+LARGE(D18:BF18,2)+LARGE(D18:BF18,3)+LARGE(D18:BF18,4)+LARGE(D18:BF18,5)))</f>
        <v>406.16442577030818</v>
      </c>
      <c r="BH18" s="74">
        <f>COUNTIF(D18:BF18,"&gt;.1")</f>
        <v>7</v>
      </c>
      <c r="BI18" s="48" t="s">
        <v>122</v>
      </c>
    </row>
    <row r="19" spans="1:61" x14ac:dyDescent="0.25">
      <c r="A19" s="49">
        <f>BG19</f>
        <v>392.77000777000779</v>
      </c>
      <c r="B19" s="48">
        <f>IF(A19=A18,B18,15)</f>
        <v>15</v>
      </c>
      <c r="C19" s="52" t="s">
        <v>319</v>
      </c>
      <c r="D19" s="50"/>
      <c r="E19" s="50"/>
      <c r="F19" s="50"/>
      <c r="G19" s="50"/>
      <c r="H19" s="50"/>
      <c r="I19" s="50"/>
      <c r="J19" s="50"/>
      <c r="K19" s="50"/>
      <c r="L19" s="50">
        <v>66.666666666666657</v>
      </c>
      <c r="M19" s="50"/>
      <c r="N19" s="50"/>
      <c r="O19" s="50">
        <v>58.333333333333329</v>
      </c>
      <c r="P19" s="50"/>
      <c r="Q19" s="50"/>
      <c r="R19" s="50">
        <v>30.769230769230774</v>
      </c>
      <c r="S19" s="50"/>
      <c r="T19" s="50"/>
      <c r="U19" s="50"/>
      <c r="V19" s="50">
        <v>85</v>
      </c>
      <c r="W19" s="50"/>
      <c r="X19" s="50">
        <v>20.833333333333329</v>
      </c>
      <c r="Y19" s="50"/>
      <c r="Z19" s="50"/>
      <c r="AA19" s="50"/>
      <c r="AB19" s="50"/>
      <c r="AC19" s="50"/>
      <c r="AD19" s="50"/>
      <c r="AE19" s="50">
        <v>14.285714285714292</v>
      </c>
      <c r="AF19" s="50"/>
      <c r="AG19" s="50"/>
      <c r="AH19" s="50"/>
      <c r="AI19" s="50"/>
      <c r="AJ19" s="50"/>
      <c r="AK19" s="50"/>
      <c r="AL19" s="50"/>
      <c r="AM19" s="50"/>
      <c r="AN19" s="50"/>
      <c r="AO19" s="50">
        <v>72.72727272727272</v>
      </c>
      <c r="AP19" s="50"/>
      <c r="AQ19" s="50"/>
      <c r="AR19" s="50">
        <v>88.888888888888886</v>
      </c>
      <c r="AS19" s="50"/>
      <c r="AT19" s="50"/>
      <c r="AU19" s="50"/>
      <c r="AV19" s="50">
        <v>66.666666666666657</v>
      </c>
      <c r="AW19" s="50"/>
      <c r="AX19" s="50"/>
      <c r="AY19" s="50">
        <v>76.92307692307692</v>
      </c>
      <c r="AZ19" s="50"/>
      <c r="BA19" s="50"/>
      <c r="BB19" s="50">
        <v>69.230769230769226</v>
      </c>
      <c r="BC19" s="50"/>
      <c r="BD19" s="50">
        <v>22.222222222222229</v>
      </c>
      <c r="BE19" s="50"/>
      <c r="BF19" s="50"/>
      <c r="BG19" s="50">
        <f>IF(ISERROR(SUM(LARGE(D19:BF19,1)+LARGE(D19:BF19,2)+LARGE(D19:BF19,3)+LARGE(D19:BF19,4)+LARGE(D19:BF19,5))),SUM(D19:BF19),SUM(LARGE(D19:BF19,1)+LARGE(D19:BF19,2)+LARGE(D19:BF19,3)+LARGE(D19:BF19,4)+LARGE(D19:BF19,5)))</f>
        <v>392.77000777000779</v>
      </c>
      <c r="BH19" s="5">
        <f>COUNTIF(D19:BF19,"&gt;.1")</f>
        <v>12</v>
      </c>
      <c r="BI19" s="48" t="s">
        <v>319</v>
      </c>
    </row>
    <row r="20" spans="1:61" x14ac:dyDescent="0.25">
      <c r="A20" s="49">
        <f>BG20</f>
        <v>387.11097178683389</v>
      </c>
      <c r="B20" s="48">
        <f>IF(A20=A19,B19,16)</f>
        <v>16</v>
      </c>
      <c r="C20" s="52" t="s">
        <v>49</v>
      </c>
      <c r="D20" s="73">
        <v>25</v>
      </c>
      <c r="E20" s="73"/>
      <c r="F20" s="73"/>
      <c r="G20" s="73"/>
      <c r="H20" s="73">
        <v>100.6</v>
      </c>
      <c r="I20" s="73"/>
      <c r="J20" s="73"/>
      <c r="K20" s="73"/>
      <c r="L20" s="73"/>
      <c r="M20" s="73">
        <v>68.965517241379317</v>
      </c>
      <c r="N20" s="73">
        <v>88</v>
      </c>
      <c r="O20" s="73"/>
      <c r="P20" s="73"/>
      <c r="Q20" s="73"/>
      <c r="R20" s="73"/>
      <c r="S20" s="73"/>
      <c r="T20" s="73"/>
      <c r="U20" s="73"/>
      <c r="V20" s="73"/>
      <c r="W20" s="73"/>
      <c r="X20" s="73">
        <v>37.499999999999993</v>
      </c>
      <c r="Y20" s="73"/>
      <c r="Z20" s="73"/>
      <c r="AA20" s="73"/>
      <c r="AB20" s="73">
        <v>75</v>
      </c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>
        <v>54.54545454545454</v>
      </c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>
        <f>IF(ISERROR(SUM(LARGE(D20:BF20,1)+LARGE(D20:BF20,2)+LARGE(D20:BF20,3)+LARGE(D20:BF20,4)+LARGE(D20:BF20,5))),SUM(D20:BF20),SUM(LARGE(D20:BF20,1)+LARGE(D20:BF20,2)+LARGE(D20:BF20,3)+LARGE(D20:BF20,4)+LARGE(D20:BF20,5)))</f>
        <v>387.11097178683389</v>
      </c>
      <c r="BH20" s="74">
        <f>COUNTIF(D20:BF20,"&gt;.1")</f>
        <v>7</v>
      </c>
      <c r="BI20" s="48" t="s">
        <v>49</v>
      </c>
    </row>
    <row r="21" spans="1:61" x14ac:dyDescent="0.25">
      <c r="A21" s="49">
        <f>BG21</f>
        <v>385.56321545109796</v>
      </c>
      <c r="B21" s="48">
        <f>IF(A21=A20,B20,17)</f>
        <v>17</v>
      </c>
      <c r="C21" s="52" t="s">
        <v>47</v>
      </c>
      <c r="D21" s="50">
        <v>75</v>
      </c>
      <c r="E21" s="50">
        <v>49.999999999999993</v>
      </c>
      <c r="F21" s="50"/>
      <c r="G21" s="50">
        <v>86.956521739130437</v>
      </c>
      <c r="H21" s="50"/>
      <c r="I21" s="50"/>
      <c r="J21" s="50"/>
      <c r="K21" s="50">
        <v>52.631578947368418</v>
      </c>
      <c r="L21" s="50"/>
      <c r="M21" s="50"/>
      <c r="N21" s="50"/>
      <c r="O21" s="50"/>
      <c r="P21" s="50">
        <v>52.941176470588232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101.7</v>
      </c>
      <c r="AK21" s="50"/>
      <c r="AL21" s="50"/>
      <c r="AM21" s="50"/>
      <c r="AN21" s="50"/>
      <c r="AO21" s="50"/>
      <c r="AP21" s="50">
        <v>68.965517241379317</v>
      </c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>
        <f>IF(ISERROR(SUM(LARGE(D21:BF21,1)+LARGE(D21:BF21,2)+LARGE(D21:BF21,3)+LARGE(D21:BF21,4)+LARGE(D21:BF21,5))),SUM(D21:BF21),SUM(LARGE(D21:BF21,1)+LARGE(D21:BF21,2)+LARGE(D21:BF21,3)+LARGE(D21:BF21,4)+LARGE(D21:BF21,5)))</f>
        <v>385.56321545109796</v>
      </c>
      <c r="BH21" s="5">
        <f>COUNTIF(D21:BF21,"&gt;.1")</f>
        <v>7</v>
      </c>
      <c r="BI21" s="48" t="s">
        <v>47</v>
      </c>
    </row>
    <row r="22" spans="1:61" x14ac:dyDescent="0.25">
      <c r="A22" s="49">
        <f>BG22</f>
        <v>385.0354216664561</v>
      </c>
      <c r="B22" s="48">
        <f>IF(A22=A21,B21,18)</f>
        <v>18</v>
      </c>
      <c r="C22" s="52" t="s">
        <v>294</v>
      </c>
      <c r="D22" s="73"/>
      <c r="E22" s="73"/>
      <c r="F22" s="73"/>
      <c r="G22" s="73"/>
      <c r="H22" s="73"/>
      <c r="I22" s="73"/>
      <c r="J22" s="73"/>
      <c r="K22" s="73"/>
      <c r="L22" s="73"/>
      <c r="M22" s="73">
        <v>82.758620689655174</v>
      </c>
      <c r="N22" s="73">
        <v>40</v>
      </c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>
        <v>28.571428571428569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>
        <v>69.230769230769226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>
        <v>42.857142857142854</v>
      </c>
      <c r="AX22" s="73"/>
      <c r="AY22" s="73">
        <v>101.3</v>
      </c>
      <c r="AZ22" s="73"/>
      <c r="BA22" s="73"/>
      <c r="BB22" s="73"/>
      <c r="BC22" s="73"/>
      <c r="BD22" s="73">
        <v>88.888888888888886</v>
      </c>
      <c r="BE22" s="73"/>
      <c r="BF22" s="73"/>
      <c r="BG22" s="73">
        <f>IF(ISERROR(SUM(LARGE(D22:BF22,1)+LARGE(D22:BF22,2)+LARGE(D22:BF22,3)+LARGE(D22:BF22,4)+LARGE(D22:BF22,5))),SUM(D22:BF22),SUM(LARGE(D22:BF22,1)+LARGE(D22:BF22,2)+LARGE(D22:BF22,3)+LARGE(D22:BF22,4)+LARGE(D22:BF22,5)))</f>
        <v>385.0354216664561</v>
      </c>
      <c r="BH22" s="74">
        <f>COUNTIF(D22:BF22,"&gt;.1")</f>
        <v>7</v>
      </c>
      <c r="BI22" s="48" t="s">
        <v>294</v>
      </c>
    </row>
    <row r="23" spans="1:61" x14ac:dyDescent="0.25">
      <c r="A23" s="49">
        <f>BG23</f>
        <v>381.84285714285716</v>
      </c>
      <c r="B23" s="48">
        <f>IF(A23=A22,B22,19)</f>
        <v>19</v>
      </c>
      <c r="C23" s="52" t="s">
        <v>367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>
        <v>60</v>
      </c>
      <c r="R23" s="50"/>
      <c r="S23" s="50"/>
      <c r="T23" s="50">
        <v>55</v>
      </c>
      <c r="U23" s="50"/>
      <c r="V23" s="50"/>
      <c r="W23" s="50">
        <v>101.2</v>
      </c>
      <c r="X23" s="50"/>
      <c r="Y23" s="50"/>
      <c r="Z23" s="50"/>
      <c r="AA23" s="50"/>
      <c r="AB23" s="50"/>
      <c r="AC23" s="50"/>
      <c r="AD23" s="50">
        <v>101</v>
      </c>
      <c r="AE23" s="50"/>
      <c r="AF23" s="50"/>
      <c r="AG23" s="50"/>
      <c r="AH23" s="50"/>
      <c r="AI23" s="50"/>
      <c r="AJ23" s="50"/>
      <c r="AK23" s="50"/>
      <c r="AL23" s="50">
        <v>62.5</v>
      </c>
      <c r="AM23" s="50"/>
      <c r="AN23" s="50"/>
      <c r="AO23" s="50"/>
      <c r="AP23" s="50"/>
      <c r="AQ23" s="50"/>
      <c r="AR23" s="50"/>
      <c r="AS23" s="50">
        <v>57.142857142857139</v>
      </c>
      <c r="AT23" s="50"/>
      <c r="AU23" s="50"/>
      <c r="AV23" s="50"/>
      <c r="AW23" s="50"/>
      <c r="AX23" s="50"/>
      <c r="AY23" s="50"/>
      <c r="AZ23" s="50"/>
      <c r="BA23" s="50"/>
      <c r="BB23" s="50"/>
      <c r="BC23" s="50">
        <v>12.5</v>
      </c>
      <c r="BD23" s="50"/>
      <c r="BE23" s="50"/>
      <c r="BF23" s="50"/>
      <c r="BG23" s="50">
        <f>IF(ISERROR(SUM(LARGE(D23:BF23,1)+LARGE(D23:BF23,2)+LARGE(D23:BF23,3)+LARGE(D23:BF23,4)+LARGE(D23:BF23,5))),SUM(D23:BF23),SUM(LARGE(D23:BF23,1)+LARGE(D23:BF23,2)+LARGE(D23:BF23,3)+LARGE(D23:BF23,4)+LARGE(D23:BF23,5)))</f>
        <v>381.84285714285716</v>
      </c>
      <c r="BH23" s="5">
        <f>COUNTIF(D23:BF23,"&gt;.1")</f>
        <v>7</v>
      </c>
      <c r="BI23" s="48" t="s">
        <v>367</v>
      </c>
    </row>
    <row r="24" spans="1:61" x14ac:dyDescent="0.25">
      <c r="A24" s="49">
        <f>BG24</f>
        <v>370.37601809954748</v>
      </c>
      <c r="B24" s="48">
        <f>IF(A24=A23,B23,20)</f>
        <v>20</v>
      </c>
      <c r="C24" s="52" t="s">
        <v>195</v>
      </c>
      <c r="D24" s="73"/>
      <c r="E24" s="73"/>
      <c r="F24" s="73"/>
      <c r="G24" s="73"/>
      <c r="H24" s="73">
        <v>50</v>
      </c>
      <c r="I24" s="73"/>
      <c r="J24" s="73"/>
      <c r="K24" s="73">
        <v>10.526315789473671</v>
      </c>
      <c r="L24" s="73"/>
      <c r="M24" s="73"/>
      <c r="N24" s="73"/>
      <c r="O24" s="73"/>
      <c r="P24" s="73"/>
      <c r="Q24" s="73"/>
      <c r="R24" s="73">
        <v>38.46153846153846</v>
      </c>
      <c r="S24" s="73"/>
      <c r="T24" s="73"/>
      <c r="U24" s="73"/>
      <c r="V24" s="73">
        <v>60</v>
      </c>
      <c r="W24" s="73"/>
      <c r="X24" s="73"/>
      <c r="Y24" s="73"/>
      <c r="Z24" s="73"/>
      <c r="AA24" s="73"/>
      <c r="AB24" s="73">
        <v>25</v>
      </c>
      <c r="AC24" s="73"/>
      <c r="AD24" s="73"/>
      <c r="AE24" s="73"/>
      <c r="AF24" s="73">
        <v>19.047619047619051</v>
      </c>
      <c r="AG24" s="73"/>
      <c r="AH24" s="73"/>
      <c r="AI24" s="73">
        <v>76.92307692307692</v>
      </c>
      <c r="AJ24" s="73">
        <v>82.35294117647058</v>
      </c>
      <c r="AK24" s="73"/>
      <c r="AL24" s="73"/>
      <c r="AM24" s="73"/>
      <c r="AN24" s="73"/>
      <c r="AO24" s="73">
        <v>101.1</v>
      </c>
      <c r="AP24" s="73"/>
      <c r="AQ24" s="73"/>
      <c r="AR24" s="73">
        <v>11.111111111111114</v>
      </c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>
        <f>IF(ISERROR(SUM(LARGE(D24:BF24,1)+LARGE(D24:BF24,2)+LARGE(D24:BF24,3)+LARGE(D24:BF24,4)+LARGE(D24:BF24,5))),SUM(D24:BF24),SUM(LARGE(D24:BF24,1)+LARGE(D24:BF24,2)+LARGE(D24:BF24,3)+LARGE(D24:BF24,4)+LARGE(D24:BF24,5)))</f>
        <v>370.37601809954748</v>
      </c>
      <c r="BH24" s="74">
        <f>COUNTIF(D24:BF24,"&gt;.1")</f>
        <v>10</v>
      </c>
      <c r="BI24" s="48" t="s">
        <v>195</v>
      </c>
    </row>
    <row r="25" spans="1:61" x14ac:dyDescent="0.25">
      <c r="A25" s="49">
        <f>BG25</f>
        <v>367.11904761904759</v>
      </c>
      <c r="B25" s="48">
        <f>IF(A25=A24,B24,21)</f>
        <v>21</v>
      </c>
      <c r="C25" s="52" t="s">
        <v>254</v>
      </c>
      <c r="D25" s="50"/>
      <c r="E25" s="50"/>
      <c r="F25" s="50"/>
      <c r="G25" s="50"/>
      <c r="H25" s="50"/>
      <c r="I25" s="50"/>
      <c r="J25" s="50">
        <v>14.285714285714278</v>
      </c>
      <c r="K25" s="50"/>
      <c r="L25" s="50"/>
      <c r="M25" s="50"/>
      <c r="N25" s="50"/>
      <c r="O25" s="50"/>
      <c r="P25" s="50"/>
      <c r="Q25" s="50"/>
      <c r="R25" s="50"/>
      <c r="S25" s="50"/>
      <c r="T25" s="50">
        <v>102</v>
      </c>
      <c r="U25" s="50"/>
      <c r="V25" s="50"/>
      <c r="W25" s="50">
        <v>83.333333333333329</v>
      </c>
      <c r="X25" s="50"/>
      <c r="Y25" s="50"/>
      <c r="Z25" s="50"/>
      <c r="AA25" s="50"/>
      <c r="AB25" s="50"/>
      <c r="AC25" s="50"/>
      <c r="AD25" s="50">
        <v>80</v>
      </c>
      <c r="AE25" s="50"/>
      <c r="AF25" s="50"/>
      <c r="AG25" s="50"/>
      <c r="AH25" s="50"/>
      <c r="AI25" s="50"/>
      <c r="AJ25" s="50"/>
      <c r="AK25" s="50"/>
      <c r="AL25" s="50">
        <v>87.5</v>
      </c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>
        <f>IF(ISERROR(SUM(LARGE(D25:BF25,1)+LARGE(D25:BF25,2)+LARGE(D25:BF25,3)+LARGE(D25:BF25,4)+LARGE(D25:BF25,5))),SUM(D25:BF25),SUM(LARGE(D25:BF25,1)+LARGE(D25:BF25,2)+LARGE(D25:BF25,3)+LARGE(D25:BF25,4)+LARGE(D25:BF25,5)))</f>
        <v>367.11904761904759</v>
      </c>
      <c r="BH25" s="5">
        <f>COUNTIF(D25:BF25,"&gt;.1")</f>
        <v>5</v>
      </c>
      <c r="BI25" s="48" t="s">
        <v>254</v>
      </c>
    </row>
    <row r="26" spans="1:61" x14ac:dyDescent="0.25">
      <c r="A26" s="49">
        <f>BG26</f>
        <v>366.3957983193277</v>
      </c>
      <c r="B26" s="48">
        <f>IF(A26=A25,B25,22)</f>
        <v>22</v>
      </c>
      <c r="C26" s="52" t="s">
        <v>46</v>
      </c>
      <c r="D26" s="73">
        <v>91.666666666666671</v>
      </c>
      <c r="E26" s="73"/>
      <c r="F26" s="73"/>
      <c r="G26" s="73"/>
      <c r="H26" s="73"/>
      <c r="I26" s="73"/>
      <c r="J26" s="73"/>
      <c r="K26" s="73">
        <v>101.9</v>
      </c>
      <c r="L26" s="73"/>
      <c r="M26" s="73"/>
      <c r="N26" s="73"/>
      <c r="O26" s="73"/>
      <c r="P26" s="73">
        <v>82.35294117647058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>
        <v>90.476190476190482</v>
      </c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>
        <f>IF(ISERROR(SUM(LARGE(D26:BF26,1)+LARGE(D26:BF26,2)+LARGE(D26:BF26,3)+LARGE(D26:BF26,4)+LARGE(D26:BF26,5))),SUM(D26:BF26),SUM(LARGE(D26:BF26,1)+LARGE(D26:BF26,2)+LARGE(D26:BF26,3)+LARGE(D26:BF26,4)+LARGE(D26:BF26,5)))</f>
        <v>366.3957983193277</v>
      </c>
      <c r="BH26" s="74">
        <f>COUNTIF(D26:BF26,"&gt;.1")</f>
        <v>4</v>
      </c>
      <c r="BI26" s="48" t="s">
        <v>46</v>
      </c>
    </row>
    <row r="27" spans="1:61" x14ac:dyDescent="0.25">
      <c r="A27" s="49">
        <f>BG27</f>
        <v>337.7492068445415</v>
      </c>
      <c r="B27" s="48">
        <f>IF(A27=A26,B26,23)</f>
        <v>23</v>
      </c>
      <c r="C27" s="52" t="s">
        <v>259</v>
      </c>
      <c r="D27" s="50"/>
      <c r="E27" s="50"/>
      <c r="F27" s="50"/>
      <c r="G27" s="50"/>
      <c r="H27" s="50"/>
      <c r="I27" s="50"/>
      <c r="J27" s="50"/>
      <c r="K27" s="50">
        <v>26.315789473684205</v>
      </c>
      <c r="L27" s="50"/>
      <c r="M27" s="50">
        <v>51.724137931034484</v>
      </c>
      <c r="N27" s="50">
        <v>52</v>
      </c>
      <c r="O27" s="50"/>
      <c r="P27" s="50"/>
      <c r="Q27" s="50"/>
      <c r="R27" s="50"/>
      <c r="S27" s="50"/>
      <c r="T27" s="50"/>
      <c r="U27" s="50"/>
      <c r="V27" s="50"/>
      <c r="W27" s="50"/>
      <c r="X27" s="50">
        <v>66.666666666666657</v>
      </c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>
        <v>64.705882352941174</v>
      </c>
      <c r="AK27" s="50"/>
      <c r="AL27" s="50"/>
      <c r="AM27" s="50"/>
      <c r="AN27" s="50"/>
      <c r="AO27" s="50"/>
      <c r="AP27" s="50">
        <v>62.068965517241381</v>
      </c>
      <c r="AQ27" s="50"/>
      <c r="AR27" s="50">
        <v>44.444444444444443</v>
      </c>
      <c r="AS27" s="50"/>
      <c r="AT27" s="50"/>
      <c r="AU27" s="50"/>
      <c r="AV27" s="50"/>
      <c r="AW27" s="50"/>
      <c r="AX27" s="50"/>
      <c r="AY27" s="50">
        <v>92.307692307692307</v>
      </c>
      <c r="AZ27" s="50"/>
      <c r="BA27" s="50"/>
      <c r="BB27" s="50"/>
      <c r="BC27" s="50"/>
      <c r="BD27" s="50"/>
      <c r="BE27" s="50"/>
      <c r="BF27" s="50"/>
      <c r="BG27" s="50">
        <f>IF(ISERROR(SUM(LARGE(D27:BF27,1)+LARGE(D27:BF27,2)+LARGE(D27:BF27,3)+LARGE(D27:BF27,4)+LARGE(D27:BF27,5))),SUM(D27:BF27),SUM(LARGE(D27:BF27,1)+LARGE(D27:BF27,2)+LARGE(D27:BF27,3)+LARGE(D27:BF27,4)+LARGE(D27:BF27,5)))</f>
        <v>337.7492068445415</v>
      </c>
      <c r="BH27" s="5">
        <f>COUNTIF(D27:BF27,"&gt;.1")</f>
        <v>8</v>
      </c>
      <c r="BI27" s="48" t="s">
        <v>259</v>
      </c>
    </row>
    <row r="28" spans="1:61" x14ac:dyDescent="0.25">
      <c r="A28" s="49">
        <f>BG28</f>
        <v>321.10805860805863</v>
      </c>
      <c r="B28" s="48">
        <f>IF(A28=A27,B27,24)</f>
        <v>24</v>
      </c>
      <c r="C28" s="52" t="s">
        <v>393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>
        <v>53.846153846153847</v>
      </c>
      <c r="S28" s="73"/>
      <c r="T28" s="73">
        <v>45</v>
      </c>
      <c r="U28" s="73"/>
      <c r="V28" s="73"/>
      <c r="W28" s="73">
        <v>58.333333333333329</v>
      </c>
      <c r="X28" s="73"/>
      <c r="Y28" s="73"/>
      <c r="Z28" s="73"/>
      <c r="AA28" s="73"/>
      <c r="AB28" s="73"/>
      <c r="AC28" s="73"/>
      <c r="AD28" s="73">
        <v>50</v>
      </c>
      <c r="AE28" s="73"/>
      <c r="AF28" s="73"/>
      <c r="AG28" s="73">
        <v>10</v>
      </c>
      <c r="AH28" s="73"/>
      <c r="AI28" s="73"/>
      <c r="AJ28" s="73"/>
      <c r="AK28" s="73"/>
      <c r="AL28" s="73">
        <v>50</v>
      </c>
      <c r="AM28" s="73"/>
      <c r="AN28" s="73"/>
      <c r="AO28" s="73"/>
      <c r="AP28" s="73"/>
      <c r="AQ28" s="73"/>
      <c r="AR28" s="73"/>
      <c r="AS28" s="73">
        <v>71.428571428571431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>
        <v>87.5</v>
      </c>
      <c r="BD28" s="73"/>
      <c r="BE28" s="73"/>
      <c r="BF28" s="73"/>
      <c r="BG28" s="73">
        <f>IF(ISERROR(SUM(LARGE(D28:BF28,1)+LARGE(D28:BF28,2)+LARGE(D28:BF28,3)+LARGE(D28:BF28,4)+LARGE(D28:BF28,5))),SUM(D28:BF28),SUM(LARGE(D28:BF28,1)+LARGE(D28:BF28,2)+LARGE(D28:BF28,3)+LARGE(D28:BF28,4)+LARGE(D28:BF28,5)))</f>
        <v>321.10805860805863</v>
      </c>
      <c r="BH28" s="74">
        <f>COUNTIF(D28:BF28,"&gt;.1")</f>
        <v>8</v>
      </c>
      <c r="BI28" s="48" t="s">
        <v>393</v>
      </c>
    </row>
    <row r="29" spans="1:61" x14ac:dyDescent="0.25">
      <c r="A29" s="49">
        <f>BG29</f>
        <v>318.56187290969899</v>
      </c>
      <c r="B29" s="48">
        <f>IF(A29=A28,B28,25)</f>
        <v>25</v>
      </c>
      <c r="C29" s="52" t="s">
        <v>154</v>
      </c>
      <c r="D29" s="50"/>
      <c r="E29" s="50"/>
      <c r="F29" s="50"/>
      <c r="G29" s="50">
        <v>60.869565217391305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>
        <v>70</v>
      </c>
      <c r="W29" s="50"/>
      <c r="X29" s="50"/>
      <c r="Y29" s="50"/>
      <c r="Z29" s="50"/>
      <c r="AA29" s="50"/>
      <c r="AB29" s="50"/>
      <c r="AC29" s="50"/>
      <c r="AD29" s="50">
        <v>40</v>
      </c>
      <c r="AE29" s="50"/>
      <c r="AF29" s="50"/>
      <c r="AG29" s="50"/>
      <c r="AH29" s="50"/>
      <c r="AI29" s="50">
        <v>46.153846153846153</v>
      </c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>
        <v>61.53846153846154</v>
      </c>
      <c r="AZ29" s="50"/>
      <c r="BA29" s="50"/>
      <c r="BB29" s="50"/>
      <c r="BC29" s="50"/>
      <c r="BD29" s="50"/>
      <c r="BE29" s="50">
        <v>80</v>
      </c>
      <c r="BF29" s="50"/>
      <c r="BG29" s="50">
        <f>IF(ISERROR(SUM(LARGE(D29:BF29,1)+LARGE(D29:BF29,2)+LARGE(D29:BF29,3)+LARGE(D29:BF29,4)+LARGE(D29:BF29,5))),SUM(D29:BF29),SUM(LARGE(D29:BF29,1)+LARGE(D29:BF29,2)+LARGE(D29:BF29,3)+LARGE(D29:BF29,4)+LARGE(D29:BF29,5)))</f>
        <v>318.56187290969899</v>
      </c>
      <c r="BH29" s="5">
        <f>COUNTIF(D29:BF29,"&gt;.1")</f>
        <v>6</v>
      </c>
      <c r="BI29" s="48" t="s">
        <v>154</v>
      </c>
    </row>
    <row r="30" spans="1:61" x14ac:dyDescent="0.25">
      <c r="A30" s="49">
        <f>BG30</f>
        <v>313.16993464052291</v>
      </c>
      <c r="B30" s="48">
        <f>IF(A30=A29,B29,26)</f>
        <v>26</v>
      </c>
      <c r="C30" s="52" t="s">
        <v>136</v>
      </c>
      <c r="D30" s="73"/>
      <c r="E30" s="73"/>
      <c r="F30" s="73">
        <v>25</v>
      </c>
      <c r="G30" s="73"/>
      <c r="H30" s="73"/>
      <c r="I30" s="73">
        <v>90</v>
      </c>
      <c r="J30" s="73"/>
      <c r="K30" s="73"/>
      <c r="L30" s="73"/>
      <c r="M30" s="73"/>
      <c r="N30" s="73"/>
      <c r="O30" s="73"/>
      <c r="P30" s="73">
        <v>47.058823529411761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>
        <v>41.666666666666664</v>
      </c>
      <c r="AD30" s="73"/>
      <c r="AE30" s="73"/>
      <c r="AF30" s="73"/>
      <c r="AG30" s="73"/>
      <c r="AH30" s="73"/>
      <c r="AI30" s="73"/>
      <c r="AJ30" s="73"/>
      <c r="AK30" s="73"/>
      <c r="AL30" s="73"/>
      <c r="AM30" s="73">
        <v>90</v>
      </c>
      <c r="AN30" s="73"/>
      <c r="AO30" s="73"/>
      <c r="AP30" s="73"/>
      <c r="AQ30" s="73">
        <v>44.444444444444443</v>
      </c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>
        <f>IF(ISERROR(SUM(LARGE(D30:BF30,1)+LARGE(D30:BF30,2)+LARGE(D30:BF30,3)+LARGE(D30:BF30,4)+LARGE(D30:BF30,5))),SUM(D30:BF30),SUM(LARGE(D30:BF30,1)+LARGE(D30:BF30,2)+LARGE(D30:BF30,3)+LARGE(D30:BF30,4)+LARGE(D30:BF30,5)))</f>
        <v>313.16993464052291</v>
      </c>
      <c r="BH30" s="74">
        <f>COUNTIF(D30:BF30,"&gt;.1")</f>
        <v>6</v>
      </c>
      <c r="BI30" s="48" t="s">
        <v>136</v>
      </c>
    </row>
    <row r="31" spans="1:61" x14ac:dyDescent="0.25">
      <c r="A31" s="49">
        <f>BG31</f>
        <v>307.4491600353669</v>
      </c>
      <c r="B31" s="48">
        <f>IF(A31=A30,B30,27)</f>
        <v>27</v>
      </c>
      <c r="C31" s="52" t="s">
        <v>299</v>
      </c>
      <c r="D31" s="50"/>
      <c r="E31" s="50"/>
      <c r="F31" s="50"/>
      <c r="G31" s="50"/>
      <c r="H31" s="50"/>
      <c r="I31" s="50"/>
      <c r="J31" s="50"/>
      <c r="K31" s="50"/>
      <c r="L31" s="50"/>
      <c r="M31" s="50">
        <v>17.241379310344826</v>
      </c>
      <c r="N31" s="50"/>
      <c r="O31" s="50">
        <v>66.666666666666657</v>
      </c>
      <c r="P31" s="50"/>
      <c r="Q31" s="50"/>
      <c r="R31" s="50"/>
      <c r="S31" s="50"/>
      <c r="T31" s="50"/>
      <c r="U31" s="50"/>
      <c r="V31" s="50"/>
      <c r="W31" s="50"/>
      <c r="X31" s="50">
        <v>75</v>
      </c>
      <c r="Y31" s="50"/>
      <c r="Z31" s="50"/>
      <c r="AA31" s="50"/>
      <c r="AB31" s="50"/>
      <c r="AC31" s="50"/>
      <c r="AD31" s="50"/>
      <c r="AE31" s="50"/>
      <c r="AF31" s="50">
        <v>9.5238095238095184</v>
      </c>
      <c r="AG31" s="50"/>
      <c r="AH31" s="50"/>
      <c r="AI31" s="50"/>
      <c r="AJ31" s="50"/>
      <c r="AK31" s="50"/>
      <c r="AL31" s="50"/>
      <c r="AM31" s="50"/>
      <c r="AN31" s="50"/>
      <c r="AO31" s="50"/>
      <c r="AP31" s="50">
        <v>79.310344827586206</v>
      </c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>
        <v>69.230769230769226</v>
      </c>
      <c r="BG31" s="50">
        <f>IF(ISERROR(SUM(LARGE(D31:BF31,1)+LARGE(D31:BF31,2)+LARGE(D31:BF31,3)+LARGE(D31:BF31,4)+LARGE(D31:BF31,5))),SUM(D31:BF31),SUM(LARGE(D31:BF31,1)+LARGE(D31:BF31,2)+LARGE(D31:BF31,3)+LARGE(D31:BF31,4)+LARGE(D31:BF31,5)))</f>
        <v>307.4491600353669</v>
      </c>
      <c r="BH31" s="5">
        <f>COUNTIF(D31:BF31,"&gt;.1")</f>
        <v>6</v>
      </c>
      <c r="BI31" s="48" t="s">
        <v>299</v>
      </c>
    </row>
    <row r="32" spans="1:61" x14ac:dyDescent="0.25">
      <c r="A32" s="49">
        <f>BG32</f>
        <v>305.8</v>
      </c>
      <c r="B32" s="48">
        <f>IF(A32=A31,B31,28)</f>
        <v>28</v>
      </c>
      <c r="C32" s="52" t="s">
        <v>45</v>
      </c>
      <c r="D32" s="73">
        <v>101.2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>
        <v>101.7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>
        <v>102.9</v>
      </c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>
        <f>IF(ISERROR(SUM(LARGE(D32:BF32,1)+LARGE(D32:BF32,2)+LARGE(D32:BF32,3)+LARGE(D32:BF32,4)+LARGE(D32:BF32,5))),SUM(D32:BF32),SUM(LARGE(D32:BF32,1)+LARGE(D32:BF32,2)+LARGE(D32:BF32,3)+LARGE(D32:BF32,4)+LARGE(D32:BF32,5)))</f>
        <v>305.8</v>
      </c>
      <c r="BH32" s="74">
        <f>COUNTIF(D32:BF32,"&gt;.1")</f>
        <v>3</v>
      </c>
      <c r="BI32" s="48" t="s">
        <v>45</v>
      </c>
    </row>
    <row r="33" spans="1:61" x14ac:dyDescent="0.25">
      <c r="A33" s="49">
        <f>BG33</f>
        <v>298.87460815047018</v>
      </c>
      <c r="B33" s="48">
        <f>IF(A33=A32,B32,29)</f>
        <v>29</v>
      </c>
      <c r="C33" s="52" t="s">
        <v>296</v>
      </c>
      <c r="D33" s="50"/>
      <c r="E33" s="50"/>
      <c r="F33" s="50"/>
      <c r="G33" s="50"/>
      <c r="H33" s="50"/>
      <c r="I33" s="50"/>
      <c r="J33" s="50"/>
      <c r="K33" s="50"/>
      <c r="L33" s="50"/>
      <c r="M33" s="50">
        <v>68.965517241379317</v>
      </c>
      <c r="N33" s="50">
        <v>84</v>
      </c>
      <c r="O33" s="50"/>
      <c r="P33" s="50"/>
      <c r="Q33" s="50"/>
      <c r="R33" s="50"/>
      <c r="S33" s="50"/>
      <c r="T33" s="50"/>
      <c r="U33" s="50"/>
      <c r="V33" s="50">
        <v>55</v>
      </c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>
        <v>90.909090909090907</v>
      </c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>
        <f>IF(ISERROR(SUM(LARGE(D33:BF33,1)+LARGE(D33:BF33,2)+LARGE(D33:BF33,3)+LARGE(D33:BF33,4)+LARGE(D33:BF33,5))),SUM(D33:BF33),SUM(LARGE(D33:BF33,1)+LARGE(D33:BF33,2)+LARGE(D33:BF33,3)+LARGE(D33:BF33,4)+LARGE(D33:BF33,5)))</f>
        <v>298.87460815047018</v>
      </c>
      <c r="BH33" s="5">
        <f>COUNTIF(D33:BF33,"&gt;.1")</f>
        <v>4</v>
      </c>
      <c r="BI33" s="48" t="s">
        <v>296</v>
      </c>
    </row>
    <row r="34" spans="1:61" x14ac:dyDescent="0.25">
      <c r="A34" s="49">
        <f>BG34</f>
        <v>286.91428571428571</v>
      </c>
      <c r="B34" s="48">
        <f>IF(A34=A33,B33,30)</f>
        <v>30</v>
      </c>
      <c r="C34" s="52" t="s">
        <v>413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>
        <v>85.714285714285708</v>
      </c>
      <c r="Z34" s="73"/>
      <c r="AA34" s="73"/>
      <c r="AB34" s="73"/>
      <c r="AC34" s="73"/>
      <c r="AD34" s="73"/>
      <c r="AE34" s="73"/>
      <c r="AF34" s="73"/>
      <c r="AG34" s="73"/>
      <c r="AH34" s="73">
        <v>100.7</v>
      </c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>
        <v>100.5</v>
      </c>
      <c r="BF34" s="73"/>
      <c r="BG34" s="73">
        <f>IF(ISERROR(SUM(LARGE(D34:BF34,1)+LARGE(D34:BF34,2)+LARGE(D34:BF34,3)+LARGE(D34:BF34,4)+LARGE(D34:BF34,5))),SUM(D34:BF34),SUM(LARGE(D34:BF34,1)+LARGE(D34:BF34,2)+LARGE(D34:BF34,3)+LARGE(D34:BF34,4)+LARGE(D34:BF34,5)))</f>
        <v>286.91428571428571</v>
      </c>
      <c r="BH34" s="74">
        <f>COUNTIF(D34:BF34,"&gt;.1")</f>
        <v>3</v>
      </c>
      <c r="BI34" s="48" t="s">
        <v>413</v>
      </c>
    </row>
    <row r="35" spans="1:61" x14ac:dyDescent="0.25">
      <c r="A35" s="49">
        <f>BG35</f>
        <v>286.49582027168231</v>
      </c>
      <c r="B35" s="48">
        <f>IF(A35=A34,B34,31)</f>
        <v>31</v>
      </c>
      <c r="C35" s="52" t="s">
        <v>117</v>
      </c>
      <c r="D35" s="50"/>
      <c r="E35" s="50">
        <v>72.72727272727272</v>
      </c>
      <c r="F35" s="50"/>
      <c r="G35" s="50"/>
      <c r="H35" s="50"/>
      <c r="I35" s="50"/>
      <c r="J35" s="50"/>
      <c r="K35" s="50"/>
      <c r="L35" s="50"/>
      <c r="M35" s="50">
        <v>68.965517241379317</v>
      </c>
      <c r="N35" s="50">
        <v>52</v>
      </c>
      <c r="O35" s="50"/>
      <c r="P35" s="50"/>
      <c r="Q35" s="50"/>
      <c r="R35" s="50"/>
      <c r="S35" s="50"/>
      <c r="T35" s="50"/>
      <c r="U35" s="50"/>
      <c r="V35" s="50"/>
      <c r="W35" s="50"/>
      <c r="X35" s="50">
        <v>29.166666666666657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>
        <v>63.636363636363633</v>
      </c>
      <c r="AY35" s="50"/>
      <c r="AZ35" s="50"/>
      <c r="BA35" s="50"/>
      <c r="BB35" s="50"/>
      <c r="BC35" s="50"/>
      <c r="BD35" s="50"/>
      <c r="BE35" s="50"/>
      <c r="BF35" s="50"/>
      <c r="BG35" s="50">
        <f>IF(ISERROR(SUM(LARGE(D35:BF35,1)+LARGE(D35:BF35,2)+LARGE(D35:BF35,3)+LARGE(D35:BF35,4)+LARGE(D35:BF35,5))),SUM(D35:BF35),SUM(LARGE(D35:BF35,1)+LARGE(D35:BF35,2)+LARGE(D35:BF35,3)+LARGE(D35:BF35,4)+LARGE(D35:BF35,5)))</f>
        <v>286.49582027168231</v>
      </c>
      <c r="BH35" s="5">
        <f>COUNTIF(D35:BF35,"&gt;.1")</f>
        <v>5</v>
      </c>
      <c r="BI35" s="48" t="s">
        <v>117</v>
      </c>
    </row>
    <row r="36" spans="1:61" x14ac:dyDescent="0.25">
      <c r="A36" s="49">
        <f>BG36</f>
        <v>276.48817898742936</v>
      </c>
      <c r="B36" s="48">
        <f>IF(A36=A35,B35,32)</f>
        <v>32</v>
      </c>
      <c r="C36" s="52" t="s">
        <v>158</v>
      </c>
      <c r="D36" s="73"/>
      <c r="E36" s="73"/>
      <c r="F36" s="73"/>
      <c r="G36" s="73">
        <v>34.782608695652172</v>
      </c>
      <c r="H36" s="73"/>
      <c r="I36" s="73"/>
      <c r="J36" s="73"/>
      <c r="K36" s="73"/>
      <c r="L36" s="73"/>
      <c r="M36" s="73">
        <v>96.551724137931032</v>
      </c>
      <c r="N36" s="73">
        <v>64</v>
      </c>
      <c r="O36" s="73"/>
      <c r="P36" s="73"/>
      <c r="Q36" s="73"/>
      <c r="R36" s="73"/>
      <c r="S36" s="73"/>
      <c r="T36" s="73">
        <v>35</v>
      </c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>
        <v>46.153846153846153</v>
      </c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>
        <f>IF(ISERROR(SUM(LARGE(D36:BF36,1)+LARGE(D36:BF36,2)+LARGE(D36:BF36,3)+LARGE(D36:BF36,4)+LARGE(D36:BF36,5))),SUM(D36:BF36),SUM(LARGE(D36:BF36,1)+LARGE(D36:BF36,2)+LARGE(D36:BF36,3)+LARGE(D36:BF36,4)+LARGE(D36:BF36,5)))</f>
        <v>276.48817898742936</v>
      </c>
      <c r="BH36" s="74">
        <f>COUNTIF(D36:BF36,"&gt;.1")</f>
        <v>5</v>
      </c>
      <c r="BI36" s="48" t="s">
        <v>158</v>
      </c>
    </row>
    <row r="37" spans="1:61" x14ac:dyDescent="0.25">
      <c r="A37" s="49">
        <f>BG37</f>
        <v>272.39291399137943</v>
      </c>
      <c r="B37" s="48">
        <f>IF(A37=A36,B36,33)</f>
        <v>33</v>
      </c>
      <c r="C37" s="52" t="s">
        <v>151</v>
      </c>
      <c r="D37" s="50"/>
      <c r="E37" s="50"/>
      <c r="F37" s="50"/>
      <c r="G37" s="50">
        <v>78.260869565217391</v>
      </c>
      <c r="H37" s="50"/>
      <c r="I37" s="50"/>
      <c r="J37" s="50"/>
      <c r="K37" s="50"/>
      <c r="L37" s="50"/>
      <c r="M37" s="50">
        <v>13.793103448275872</v>
      </c>
      <c r="N37" s="50">
        <v>16</v>
      </c>
      <c r="O37" s="50"/>
      <c r="P37" s="50"/>
      <c r="Q37" s="50"/>
      <c r="R37" s="50"/>
      <c r="S37" s="50"/>
      <c r="T37" s="50"/>
      <c r="U37" s="50"/>
      <c r="V37" s="50">
        <v>85</v>
      </c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>
        <v>29.411764705882348</v>
      </c>
      <c r="AK37" s="50"/>
      <c r="AL37" s="50"/>
      <c r="AM37" s="50"/>
      <c r="AN37" s="50"/>
      <c r="AO37" s="50">
        <v>18.181818181818173</v>
      </c>
      <c r="AP37" s="50"/>
      <c r="AQ37" s="50"/>
      <c r="AR37" s="50"/>
      <c r="AS37" s="50"/>
      <c r="AT37" s="50"/>
      <c r="AU37" s="50"/>
      <c r="AV37" s="50"/>
      <c r="AW37" s="50"/>
      <c r="AX37" s="50"/>
      <c r="AY37" s="50">
        <v>61.53846153846154</v>
      </c>
      <c r="AZ37" s="50"/>
      <c r="BA37" s="50"/>
      <c r="BB37" s="50"/>
      <c r="BC37" s="50"/>
      <c r="BD37" s="50"/>
      <c r="BE37" s="50"/>
      <c r="BF37" s="50"/>
      <c r="BG37" s="50">
        <f>IF(ISERROR(SUM(LARGE(D37:BF37,1)+LARGE(D37:BF37,2)+LARGE(D37:BF37,3)+LARGE(D37:BF37,4)+LARGE(D37:BF37,5))),SUM(D37:BF37),SUM(LARGE(D37:BF37,1)+LARGE(D37:BF37,2)+LARGE(D37:BF37,3)+LARGE(D37:BF37,4)+LARGE(D37:BF37,5)))</f>
        <v>272.39291399137943</v>
      </c>
      <c r="BH37" s="5">
        <f>COUNTIF(D37:BF37,"&gt;.1")</f>
        <v>7</v>
      </c>
      <c r="BI37" s="48" t="s">
        <v>151</v>
      </c>
    </row>
    <row r="38" spans="1:61" x14ac:dyDescent="0.25">
      <c r="A38" s="49">
        <f>BG38</f>
        <v>246.12663906142166</v>
      </c>
      <c r="B38" s="48">
        <f>IF(A38=A37,B37,34)</f>
        <v>34</v>
      </c>
      <c r="C38" s="52" t="s">
        <v>160</v>
      </c>
      <c r="D38" s="73"/>
      <c r="E38" s="73"/>
      <c r="F38" s="73"/>
      <c r="G38" s="73">
        <v>26.08695652173914</v>
      </c>
      <c r="H38" s="73">
        <v>33.333333333333329</v>
      </c>
      <c r="I38" s="73"/>
      <c r="J38" s="73"/>
      <c r="K38" s="73"/>
      <c r="L38" s="73"/>
      <c r="M38" s="73">
        <v>10.344827586206904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>
        <v>37.499999999999993</v>
      </c>
      <c r="Y38" s="73"/>
      <c r="Z38" s="73"/>
      <c r="AA38" s="73"/>
      <c r="AB38" s="73"/>
      <c r="AC38" s="73"/>
      <c r="AD38" s="73"/>
      <c r="AE38" s="73"/>
      <c r="AF38" s="73">
        <v>19.047619047619051</v>
      </c>
      <c r="AG38" s="73"/>
      <c r="AH38" s="73">
        <v>71.428571428571431</v>
      </c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>
        <v>77.777777777777771</v>
      </c>
      <c r="BA38" s="73"/>
      <c r="BB38" s="73">
        <v>15.384615384615387</v>
      </c>
      <c r="BC38" s="73"/>
      <c r="BD38" s="73"/>
      <c r="BE38" s="73"/>
      <c r="BF38" s="73"/>
      <c r="BG38" s="73">
        <f>IF(ISERROR(SUM(LARGE(D38:BF38,1)+LARGE(D38:BF38,2)+LARGE(D38:BF38,3)+LARGE(D38:BF38,4)+LARGE(D38:BF38,5))),SUM(D38:BF38),SUM(LARGE(D38:BF38,1)+LARGE(D38:BF38,2)+LARGE(D38:BF38,3)+LARGE(D38:BF38,4)+LARGE(D38:BF38,5)))</f>
        <v>246.12663906142166</v>
      </c>
      <c r="BH38" s="74">
        <f>COUNTIF(D38:BF38,"&gt;.1")</f>
        <v>8</v>
      </c>
      <c r="BI38" s="48" t="s">
        <v>160</v>
      </c>
    </row>
    <row r="39" spans="1:61" x14ac:dyDescent="0.25">
      <c r="A39" s="49">
        <f>BG39</f>
        <v>243.80952380952382</v>
      </c>
      <c r="B39" s="48">
        <f>IF(A39=A38,B38,35)</f>
        <v>35</v>
      </c>
      <c r="C39" s="52" t="s">
        <v>197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>
        <v>95</v>
      </c>
      <c r="U39" s="50"/>
      <c r="V39" s="50"/>
      <c r="W39" s="50"/>
      <c r="X39" s="50"/>
      <c r="Y39" s="50"/>
      <c r="Z39" s="50">
        <v>91.666666666666671</v>
      </c>
      <c r="AA39" s="50"/>
      <c r="AB39" s="50"/>
      <c r="AC39" s="50"/>
      <c r="AD39" s="50"/>
      <c r="AE39" s="50"/>
      <c r="AF39" s="50"/>
      <c r="AG39" s="50"/>
      <c r="AH39" s="50">
        <v>57.142857142857139</v>
      </c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>
        <f>IF(ISERROR(SUM(LARGE(D39:BF39,1)+LARGE(D39:BF39,2)+LARGE(D39:BF39,3)+LARGE(D39:BF39,4)+LARGE(D39:BF39,5))),SUM(D39:BF39),SUM(LARGE(D39:BF39,1)+LARGE(D39:BF39,2)+LARGE(D39:BF39,3)+LARGE(D39:BF39,4)+LARGE(D39:BF39,5)))</f>
        <v>243.80952380952382</v>
      </c>
      <c r="BH39" s="5">
        <f>COUNTIF(D39:BF39,"&gt;.1")</f>
        <v>3</v>
      </c>
      <c r="BI39" s="48" t="s">
        <v>197</v>
      </c>
    </row>
    <row r="40" spans="1:61" x14ac:dyDescent="0.25">
      <c r="A40" s="49">
        <f>BG40</f>
        <v>235.07389162561577</v>
      </c>
      <c r="B40" s="48">
        <f>IF(A40=A39,B39,36)</f>
        <v>36</v>
      </c>
      <c r="C40" s="52" t="s">
        <v>494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>
        <v>70</v>
      </c>
      <c r="AE40" s="73"/>
      <c r="AF40" s="73"/>
      <c r="AG40" s="73">
        <v>70</v>
      </c>
      <c r="AH40" s="73"/>
      <c r="AI40" s="73"/>
      <c r="AJ40" s="73"/>
      <c r="AK40" s="73"/>
      <c r="AL40" s="73"/>
      <c r="AM40" s="73"/>
      <c r="AN40" s="73">
        <v>57.142857142857139</v>
      </c>
      <c r="AO40" s="73"/>
      <c r="AP40" s="73">
        <v>37.931034482758626</v>
      </c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>
        <f>IF(ISERROR(SUM(LARGE(D40:BF40,1)+LARGE(D40:BF40,2)+LARGE(D40:BF40,3)+LARGE(D40:BF40,4)+LARGE(D40:BF40,5))),SUM(D40:BF40),SUM(LARGE(D40:BF40,1)+LARGE(D40:BF40,2)+LARGE(D40:BF40,3)+LARGE(D40:BF40,4)+LARGE(D40:BF40,5)))</f>
        <v>235.07389162561577</v>
      </c>
      <c r="BH40" s="74">
        <f>COUNTIF(D40:BF40,"&gt;.1")</f>
        <v>4</v>
      </c>
      <c r="BI40" s="48" t="s">
        <v>494</v>
      </c>
    </row>
    <row r="41" spans="1:61" x14ac:dyDescent="0.25">
      <c r="A41" s="49">
        <f>BG41</f>
        <v>235.03248375812095</v>
      </c>
      <c r="B41" s="48">
        <f>IF(A41=A40,B40,37)</f>
        <v>37</v>
      </c>
      <c r="C41" s="52" t="s">
        <v>159</v>
      </c>
      <c r="D41" s="50"/>
      <c r="E41" s="50"/>
      <c r="F41" s="50"/>
      <c r="G41" s="50">
        <v>30.434782608695656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>
        <v>41.666666666666664</v>
      </c>
      <c r="AA41" s="50"/>
      <c r="AB41" s="50">
        <v>41.666666666666664</v>
      </c>
      <c r="AC41" s="50"/>
      <c r="AD41" s="50"/>
      <c r="AE41" s="50"/>
      <c r="AF41" s="50"/>
      <c r="AG41" s="50">
        <v>20</v>
      </c>
      <c r="AH41" s="50"/>
      <c r="AI41" s="50"/>
      <c r="AJ41" s="50"/>
      <c r="AK41" s="50"/>
      <c r="AL41" s="50"/>
      <c r="AM41" s="50"/>
      <c r="AN41" s="50"/>
      <c r="AO41" s="50"/>
      <c r="AP41" s="50">
        <v>37.931034482758626</v>
      </c>
      <c r="AQ41" s="50"/>
      <c r="AR41" s="50"/>
      <c r="AS41" s="50"/>
      <c r="AT41" s="50"/>
      <c r="AU41" s="50"/>
      <c r="AV41" s="50">
        <v>83.333333333333329</v>
      </c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>
        <f>IF(ISERROR(SUM(LARGE(D41:BF41,1)+LARGE(D41:BF41,2)+LARGE(D41:BF41,3)+LARGE(D41:BF41,4)+LARGE(D41:BF41,5))),SUM(D41:BF41),SUM(LARGE(D41:BF41,1)+LARGE(D41:BF41,2)+LARGE(D41:BF41,3)+LARGE(D41:BF41,4)+LARGE(D41:BF41,5)))</f>
        <v>235.03248375812095</v>
      </c>
      <c r="BH41" s="5">
        <f>COUNTIF(D41:BF41,"&gt;.1")</f>
        <v>6</v>
      </c>
      <c r="BI41" s="48" t="s">
        <v>159</v>
      </c>
    </row>
    <row r="42" spans="1:61" x14ac:dyDescent="0.25">
      <c r="A42" s="49">
        <f>BG42</f>
        <v>225.81001642036125</v>
      </c>
      <c r="B42" s="48">
        <f>IF(A42=A41,B41,38)</f>
        <v>38</v>
      </c>
      <c r="C42" s="52" t="s">
        <v>363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>
        <v>101.2</v>
      </c>
      <c r="P42" s="73"/>
      <c r="Q42" s="73"/>
      <c r="R42" s="73"/>
      <c r="S42" s="73"/>
      <c r="T42" s="73"/>
      <c r="U42" s="73"/>
      <c r="V42" s="73"/>
      <c r="W42" s="73"/>
      <c r="X42" s="73">
        <v>54.166666666666664</v>
      </c>
      <c r="Y42" s="73"/>
      <c r="Z42" s="73"/>
      <c r="AA42" s="73"/>
      <c r="AB42" s="73"/>
      <c r="AC42" s="73"/>
      <c r="AD42" s="73"/>
      <c r="AE42" s="73"/>
      <c r="AF42" s="73">
        <v>42.857142857142861</v>
      </c>
      <c r="AG42" s="73"/>
      <c r="AH42" s="73"/>
      <c r="AI42" s="73"/>
      <c r="AJ42" s="73"/>
      <c r="AK42" s="73"/>
      <c r="AL42" s="73"/>
      <c r="AM42" s="73"/>
      <c r="AN42" s="73"/>
      <c r="AO42" s="73"/>
      <c r="AP42" s="73">
        <v>27.58620689655173</v>
      </c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>
        <f>IF(ISERROR(SUM(LARGE(D42:BF42,1)+LARGE(D42:BF42,2)+LARGE(D42:BF42,3)+LARGE(D42:BF42,4)+LARGE(D42:BF42,5))),SUM(D42:BF42),SUM(LARGE(D42:BF42,1)+LARGE(D42:BF42,2)+LARGE(D42:BF42,3)+LARGE(D42:BF42,4)+LARGE(D42:BF42,5)))</f>
        <v>225.81001642036125</v>
      </c>
      <c r="BH42" s="74">
        <f>COUNTIF(D42:BF42,"&gt;.1")</f>
        <v>4</v>
      </c>
      <c r="BI42" s="48" t="s">
        <v>363</v>
      </c>
    </row>
    <row r="43" spans="1:61" x14ac:dyDescent="0.25">
      <c r="A43" s="49">
        <f>BG43</f>
        <v>220.03663003663002</v>
      </c>
      <c r="B43" s="48">
        <f>IF(A43=A42,B42,39)</f>
        <v>39</v>
      </c>
      <c r="C43" s="52" t="s">
        <v>235</v>
      </c>
      <c r="D43" s="50"/>
      <c r="E43" s="50"/>
      <c r="F43" s="50"/>
      <c r="G43" s="50"/>
      <c r="H43" s="50"/>
      <c r="I43" s="50"/>
      <c r="J43" s="50">
        <v>42.857142857142854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>
        <v>83.333333333333329</v>
      </c>
      <c r="AD43" s="50"/>
      <c r="AE43" s="50"/>
      <c r="AF43" s="50"/>
      <c r="AG43" s="50"/>
      <c r="AH43" s="50"/>
      <c r="AI43" s="50"/>
      <c r="AJ43" s="50"/>
      <c r="AK43" s="50"/>
      <c r="AL43" s="50"/>
      <c r="AM43" s="50">
        <v>40</v>
      </c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>
        <v>53.846153846153847</v>
      </c>
      <c r="BG43" s="50">
        <f>IF(ISERROR(SUM(LARGE(D43:BF43,1)+LARGE(D43:BF43,2)+LARGE(D43:BF43,3)+LARGE(D43:BF43,4)+LARGE(D43:BF43,5))),SUM(D43:BF43),SUM(LARGE(D43:BF43,1)+LARGE(D43:BF43,2)+LARGE(D43:BF43,3)+LARGE(D43:BF43,4)+LARGE(D43:BF43,5)))</f>
        <v>220.03663003663002</v>
      </c>
      <c r="BH43" s="5">
        <f>COUNTIF(D43:BF43,"&gt;.1")</f>
        <v>4</v>
      </c>
      <c r="BI43" s="48" t="s">
        <v>235</v>
      </c>
    </row>
    <row r="44" spans="1:61" x14ac:dyDescent="0.25">
      <c r="A44" s="49">
        <f>BG44</f>
        <v>215.23038365143628</v>
      </c>
      <c r="B44" s="48">
        <f>IF(A44=A43,B43,40)</f>
        <v>40</v>
      </c>
      <c r="C44" s="52" t="s">
        <v>483</v>
      </c>
      <c r="D44" s="73"/>
      <c r="E44" s="73"/>
      <c r="F44" s="73"/>
      <c r="G44" s="73"/>
      <c r="H44" s="73"/>
      <c r="I44" s="73"/>
      <c r="J44" s="73"/>
      <c r="K44" s="73">
        <v>36.84210526315789</v>
      </c>
      <c r="L44" s="73"/>
      <c r="M44" s="73"/>
      <c r="N44" s="73"/>
      <c r="O44" s="73"/>
      <c r="P44" s="73"/>
      <c r="Q44" s="73"/>
      <c r="R44" s="73">
        <v>46.153846153846153</v>
      </c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>
        <v>47.61904761904762</v>
      </c>
      <c r="AF44" s="73"/>
      <c r="AG44" s="73"/>
      <c r="AH44" s="73"/>
      <c r="AI44" s="73">
        <v>84.615384615384613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>
        <f>IF(ISERROR(SUM(LARGE(D44:BF44,1)+LARGE(D44:BF44,2)+LARGE(D44:BF44,3)+LARGE(D44:BF44,4)+LARGE(D44:BF44,5))),SUM(D44:BF44),SUM(LARGE(D44:BF44,1)+LARGE(D44:BF44,2)+LARGE(D44:BF44,3)+LARGE(D44:BF44,4)+LARGE(D44:BF44,5)))</f>
        <v>215.23038365143628</v>
      </c>
      <c r="BH44" s="74">
        <f>COUNTIF(D44:BF44,"&gt;.1")</f>
        <v>4</v>
      </c>
      <c r="BI44" s="48" t="s">
        <v>483</v>
      </c>
    </row>
    <row r="45" spans="1:61" x14ac:dyDescent="0.25">
      <c r="A45" s="49">
        <f>BG45</f>
        <v>208.33333333333331</v>
      </c>
      <c r="B45" s="48">
        <f>IF(A45=A44,B44,41)</f>
        <v>41</v>
      </c>
      <c r="C45" s="52" t="s">
        <v>59</v>
      </c>
      <c r="D45" s="50"/>
      <c r="E45" s="50"/>
      <c r="F45" s="50">
        <v>75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>
        <v>66.666666666666657</v>
      </c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>
        <v>66.666666666666671</v>
      </c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>
        <f>IF(ISERROR(SUM(LARGE(D45:BF45,1)+LARGE(D45:BF45,2)+LARGE(D45:BF45,3)+LARGE(D45:BF45,4)+LARGE(D45:BF45,5))),SUM(D45:BF45),SUM(LARGE(D45:BF45,1)+LARGE(D45:BF45,2)+LARGE(D45:BF45,3)+LARGE(D45:BF45,4)+LARGE(D45:BF45,5)))</f>
        <v>208.33333333333331</v>
      </c>
      <c r="BH45" s="5">
        <f>COUNTIF(D45:BF45,"&gt;.1")</f>
        <v>3</v>
      </c>
      <c r="BI45" s="48" t="s">
        <v>59</v>
      </c>
    </row>
    <row r="46" spans="1:61" x14ac:dyDescent="0.25">
      <c r="A46" s="49">
        <f>BG46</f>
        <v>207.63610708014977</v>
      </c>
      <c r="B46" s="48">
        <f>IF(A46=A45,B45,42)</f>
        <v>42</v>
      </c>
      <c r="C46" s="52" t="s">
        <v>156</v>
      </c>
      <c r="D46" s="73"/>
      <c r="E46" s="73"/>
      <c r="F46" s="73"/>
      <c r="G46" s="73">
        <v>43.478260869565219</v>
      </c>
      <c r="H46" s="73"/>
      <c r="I46" s="73"/>
      <c r="J46" s="73"/>
      <c r="K46" s="73"/>
      <c r="L46" s="73"/>
      <c r="M46" s="73">
        <v>89.65517241379311</v>
      </c>
      <c r="N46" s="73">
        <v>36</v>
      </c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>
        <v>29.411764705882348</v>
      </c>
      <c r="AK46" s="73"/>
      <c r="AL46" s="73"/>
      <c r="AM46" s="73"/>
      <c r="AN46" s="73"/>
      <c r="AO46" s="73">
        <v>9.0909090909090793</v>
      </c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>
        <f>IF(ISERROR(SUM(LARGE(D46:BF46,1)+LARGE(D46:BF46,2)+LARGE(D46:BF46,3)+LARGE(D46:BF46,4)+LARGE(D46:BF46,5))),SUM(D46:BF46),SUM(LARGE(D46:BF46,1)+LARGE(D46:BF46,2)+LARGE(D46:BF46,3)+LARGE(D46:BF46,4)+LARGE(D46:BF46,5)))</f>
        <v>207.63610708014977</v>
      </c>
      <c r="BH46" s="74">
        <f>COUNTIF(D46:BF46,"&gt;.1")</f>
        <v>5</v>
      </c>
      <c r="BI46" s="48" t="s">
        <v>156</v>
      </c>
    </row>
    <row r="47" spans="1:61" x14ac:dyDescent="0.25">
      <c r="A47" s="49">
        <f>BG47</f>
        <v>207.5</v>
      </c>
      <c r="B47" s="48">
        <f>IF(A47=A46,B46,43)</f>
        <v>43</v>
      </c>
      <c r="C47" s="52" t="s">
        <v>368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>
        <v>50</v>
      </c>
      <c r="R47" s="50"/>
      <c r="S47" s="50"/>
      <c r="T47" s="50">
        <v>30</v>
      </c>
      <c r="U47" s="50"/>
      <c r="V47" s="50"/>
      <c r="W47" s="50"/>
      <c r="X47" s="50"/>
      <c r="Y47" s="50"/>
      <c r="Z47" s="50"/>
      <c r="AA47" s="50"/>
      <c r="AB47" s="50"/>
      <c r="AC47" s="50"/>
      <c r="AD47" s="50">
        <v>90</v>
      </c>
      <c r="AE47" s="50"/>
      <c r="AF47" s="50"/>
      <c r="AG47" s="50"/>
      <c r="AH47" s="50"/>
      <c r="AI47" s="50"/>
      <c r="AJ47" s="50"/>
      <c r="AK47" s="50"/>
      <c r="AL47" s="50">
        <v>37.5</v>
      </c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>
        <f>IF(ISERROR(SUM(LARGE(D47:BF47,1)+LARGE(D47:BF47,2)+LARGE(D47:BF47,3)+LARGE(D47:BF47,4)+LARGE(D47:BF47,5))),SUM(D47:BF47),SUM(LARGE(D47:BF47,1)+LARGE(D47:BF47,2)+LARGE(D47:BF47,3)+LARGE(D47:BF47,4)+LARGE(D47:BF47,5)))</f>
        <v>207.5</v>
      </c>
      <c r="BH47" s="5">
        <f>COUNTIF(D47:BF47,"&gt;.1")</f>
        <v>4</v>
      </c>
      <c r="BI47" s="48" t="s">
        <v>368</v>
      </c>
    </row>
    <row r="48" spans="1:61" x14ac:dyDescent="0.25">
      <c r="A48" s="49">
        <f>BG48</f>
        <v>204.77324363028566</v>
      </c>
      <c r="B48" s="48">
        <f>IF(A48=A47,B47,44)</f>
        <v>44</v>
      </c>
      <c r="C48" s="52" t="s">
        <v>157</v>
      </c>
      <c r="D48" s="73"/>
      <c r="E48" s="73"/>
      <c r="F48" s="73"/>
      <c r="G48" s="73">
        <v>39.130434782608702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>
        <v>66.666666666666657</v>
      </c>
      <c r="Y48" s="73"/>
      <c r="Z48" s="73"/>
      <c r="AA48" s="73"/>
      <c r="AB48" s="73"/>
      <c r="AC48" s="73"/>
      <c r="AD48" s="73"/>
      <c r="AE48" s="73"/>
      <c r="AF48" s="73">
        <v>9.5238095238095184</v>
      </c>
      <c r="AG48" s="73"/>
      <c r="AH48" s="73"/>
      <c r="AI48" s="73"/>
      <c r="AJ48" s="73"/>
      <c r="AK48" s="73">
        <v>41.17647058823529</v>
      </c>
      <c r="AL48" s="73"/>
      <c r="AM48" s="73"/>
      <c r="AN48" s="73"/>
      <c r="AO48" s="73"/>
      <c r="AP48" s="73">
        <v>48.275862068965523</v>
      </c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>
        <f>IF(ISERROR(SUM(LARGE(D48:BF48,1)+LARGE(D48:BF48,2)+LARGE(D48:BF48,3)+LARGE(D48:BF48,4)+LARGE(D48:BF48,5))),SUM(D48:BF48),SUM(LARGE(D48:BF48,1)+LARGE(D48:BF48,2)+LARGE(D48:BF48,3)+LARGE(D48:BF48,4)+LARGE(D48:BF48,5)))</f>
        <v>204.77324363028566</v>
      </c>
      <c r="BH48" s="74">
        <f>COUNTIF(D48:BF48,"&gt;.1")</f>
        <v>5</v>
      </c>
      <c r="BI48" s="48" t="s">
        <v>157</v>
      </c>
    </row>
    <row r="49" spans="1:61" x14ac:dyDescent="0.25">
      <c r="A49" s="49">
        <f>BG49</f>
        <v>201.30415561450044</v>
      </c>
      <c r="B49" s="48">
        <f>IF(A49=A48,B48,45)</f>
        <v>45</v>
      </c>
      <c r="C49" s="52" t="s">
        <v>355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>
        <v>91.666666666666671</v>
      </c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>
        <v>66.666666666666657</v>
      </c>
      <c r="AG49" s="50"/>
      <c r="AH49" s="50"/>
      <c r="AI49" s="50"/>
      <c r="AJ49" s="50"/>
      <c r="AK49" s="50"/>
      <c r="AL49" s="50"/>
      <c r="AM49" s="50"/>
      <c r="AN49" s="50"/>
      <c r="AO49" s="50"/>
      <c r="AP49" s="50">
        <v>27.58620689655173</v>
      </c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>
        <v>15.384615384615387</v>
      </c>
      <c r="BG49" s="50">
        <f>IF(ISERROR(SUM(LARGE(D49:BF49,1)+LARGE(D49:BF49,2)+LARGE(D49:BF49,3)+LARGE(D49:BF49,4)+LARGE(D49:BF49,5))),SUM(D49:BF49),SUM(LARGE(D49:BF49,1)+LARGE(D49:BF49,2)+LARGE(D49:BF49,3)+LARGE(D49:BF49,4)+LARGE(D49:BF49,5)))</f>
        <v>201.30415561450044</v>
      </c>
      <c r="BH49" s="5">
        <f>COUNTIF(D49:BF49,"&gt;.1")</f>
        <v>4</v>
      </c>
      <c r="BI49" s="48" t="s">
        <v>355</v>
      </c>
    </row>
    <row r="50" spans="1:61" x14ac:dyDescent="0.25">
      <c r="A50" s="49">
        <f>BG50</f>
        <v>200.81822537197689</v>
      </c>
      <c r="B50" s="48">
        <f>IF(A50=A49,B49,46)</f>
        <v>46</v>
      </c>
      <c r="C50" s="52" t="s">
        <v>161</v>
      </c>
      <c r="D50" s="73"/>
      <c r="E50" s="73"/>
      <c r="F50" s="73"/>
      <c r="G50" s="73">
        <v>9.9999999999999995E-7</v>
      </c>
      <c r="H50" s="73"/>
      <c r="I50" s="73"/>
      <c r="J50" s="73"/>
      <c r="K50" s="73"/>
      <c r="L50" s="73"/>
      <c r="M50" s="73">
        <v>41.379310344827587</v>
      </c>
      <c r="N50" s="73">
        <v>16</v>
      </c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>
        <v>58.823529411764703</v>
      </c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>
        <v>84.615384615384613</v>
      </c>
      <c r="BC50" s="73"/>
      <c r="BD50" s="73"/>
      <c r="BE50" s="73"/>
      <c r="BF50" s="73"/>
      <c r="BG50" s="73">
        <f>IF(ISERROR(SUM(LARGE(D50:BF50,1)+LARGE(D50:BF50,2)+LARGE(D50:BF50,3)+LARGE(D50:BF50,4)+LARGE(D50:BF50,5))),SUM(D50:BF50),SUM(LARGE(D50:BF50,1)+LARGE(D50:BF50,2)+LARGE(D50:BF50,3)+LARGE(D50:BF50,4)+LARGE(D50:BF50,5)))</f>
        <v>200.81822537197689</v>
      </c>
      <c r="BH50" s="74">
        <f>COUNTIF(D50:BF50,"&gt;.1")</f>
        <v>4</v>
      </c>
      <c r="BI50" s="48" t="s">
        <v>161</v>
      </c>
    </row>
    <row r="51" spans="1:61" x14ac:dyDescent="0.25">
      <c r="A51" s="49">
        <f>BG51</f>
        <v>189.76982097186703</v>
      </c>
      <c r="B51" s="48">
        <f>IF(A51=A50,B50,47)</f>
        <v>47</v>
      </c>
      <c r="C51" s="52" t="s">
        <v>149</v>
      </c>
      <c r="D51" s="50"/>
      <c r="E51" s="50"/>
      <c r="F51" s="50"/>
      <c r="G51" s="50">
        <v>95.652173913043484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v>94.117647058823536</v>
      </c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>
        <f>IF(ISERROR(SUM(LARGE(D51:BF51,1)+LARGE(D51:BF51,2)+LARGE(D51:BF51,3)+LARGE(D51:BF51,4)+LARGE(D51:BF51,5))),SUM(D51:BF51),SUM(LARGE(D51:BF51,1)+LARGE(D51:BF51,2)+LARGE(D51:BF51,3)+LARGE(D51:BF51,4)+LARGE(D51:BF51,5)))</f>
        <v>189.76982097186703</v>
      </c>
      <c r="BH51" s="5">
        <f>COUNTIF(D51:BF51,"&gt;.1")</f>
        <v>2</v>
      </c>
      <c r="BI51" s="48" t="s">
        <v>149</v>
      </c>
    </row>
    <row r="52" spans="1:61" x14ac:dyDescent="0.25">
      <c r="A52" s="49">
        <f>BG52</f>
        <v>187.32711254262978</v>
      </c>
      <c r="B52" s="48">
        <f>IF(A52=A51,B51,48)</f>
        <v>48</v>
      </c>
      <c r="C52" s="52" t="s">
        <v>298</v>
      </c>
      <c r="D52" s="73"/>
      <c r="E52" s="73"/>
      <c r="F52" s="73"/>
      <c r="G52" s="73"/>
      <c r="H52" s="73"/>
      <c r="I52" s="73"/>
      <c r="J52" s="73"/>
      <c r="K52" s="73"/>
      <c r="L52" s="73"/>
      <c r="M52" s="73">
        <v>41.379310344827587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>
        <v>71.428571428571431</v>
      </c>
      <c r="AG52" s="73"/>
      <c r="AH52" s="73"/>
      <c r="AI52" s="73"/>
      <c r="AJ52" s="73"/>
      <c r="AK52" s="73"/>
      <c r="AL52" s="73">
        <v>43.75</v>
      </c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>
        <v>30.769230769230774</v>
      </c>
      <c r="BG52" s="73">
        <f>IF(ISERROR(SUM(LARGE(D52:BF52,1)+LARGE(D52:BF52,2)+LARGE(D52:BF52,3)+LARGE(D52:BF52,4)+LARGE(D52:BF52,5))),SUM(D52:BF52),SUM(LARGE(D52:BF52,1)+LARGE(D52:BF52,2)+LARGE(D52:BF52,3)+LARGE(D52:BF52,4)+LARGE(D52:BF52,5)))</f>
        <v>187.32711254262978</v>
      </c>
      <c r="BH52" s="74">
        <f>COUNTIF(D52:BF52,"&gt;.1")</f>
        <v>4</v>
      </c>
      <c r="BI52" s="48" t="s">
        <v>298</v>
      </c>
    </row>
    <row r="53" spans="1:61" x14ac:dyDescent="0.25">
      <c r="A53" s="49">
        <f>BG53</f>
        <v>186.222702247043</v>
      </c>
      <c r="B53" s="48">
        <f>IF(A53=A52,B52,49)</f>
        <v>49</v>
      </c>
      <c r="C53" s="52" t="s">
        <v>297</v>
      </c>
      <c r="D53" s="50"/>
      <c r="E53" s="50"/>
      <c r="F53" s="50"/>
      <c r="G53" s="50"/>
      <c r="H53" s="50"/>
      <c r="I53" s="50"/>
      <c r="J53" s="50"/>
      <c r="K53" s="50"/>
      <c r="L53" s="50"/>
      <c r="M53" s="50">
        <v>41.379310344827587</v>
      </c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v>5.8823529411764639</v>
      </c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>
        <v>57.142857142857139</v>
      </c>
      <c r="AX53" s="50">
        <v>81.818181818181813</v>
      </c>
      <c r="AY53" s="50"/>
      <c r="AZ53" s="50"/>
      <c r="BA53" s="50"/>
      <c r="BB53" s="50"/>
      <c r="BC53" s="50"/>
      <c r="BD53" s="50"/>
      <c r="BE53" s="50"/>
      <c r="BF53" s="50"/>
      <c r="BG53" s="50">
        <f>IF(ISERROR(SUM(LARGE(D53:BF53,1)+LARGE(D53:BF53,2)+LARGE(D53:BF53,3)+LARGE(D53:BF53,4)+LARGE(D53:BF53,5))),SUM(D53:BF53),SUM(LARGE(D53:BF53,1)+LARGE(D53:BF53,2)+LARGE(D53:BF53,3)+LARGE(D53:BF53,4)+LARGE(D53:BF53,5)))</f>
        <v>186.222702247043</v>
      </c>
      <c r="BH53" s="5">
        <f>COUNTIF(D53:BF53,"&gt;.1")</f>
        <v>4</v>
      </c>
      <c r="BI53" s="48" t="s">
        <v>297</v>
      </c>
    </row>
    <row r="54" spans="1:61" x14ac:dyDescent="0.25">
      <c r="A54" s="49">
        <f>BG54</f>
        <v>173.5042735042735</v>
      </c>
      <c r="B54" s="48">
        <f>IF(A54=A53,B53,50)</f>
        <v>50</v>
      </c>
      <c r="C54" s="52" t="s">
        <v>201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>
        <v>33.333333333333343</v>
      </c>
      <c r="AS54" s="73"/>
      <c r="AT54" s="73"/>
      <c r="AU54" s="73"/>
      <c r="AV54" s="73"/>
      <c r="AW54" s="73"/>
      <c r="AX54" s="73"/>
      <c r="AY54" s="73">
        <v>84.615384615384613</v>
      </c>
      <c r="AZ54" s="73"/>
      <c r="BA54" s="73"/>
      <c r="BB54" s="73"/>
      <c r="BC54" s="73"/>
      <c r="BD54" s="73">
        <v>55.555555555555557</v>
      </c>
      <c r="BE54" s="73"/>
      <c r="BF54" s="73"/>
      <c r="BG54" s="73">
        <f>IF(ISERROR(SUM(LARGE(D54:BF54,1)+LARGE(D54:BF54,2)+LARGE(D54:BF54,3)+LARGE(D54:BF54,4)+LARGE(D54:BF54,5))),SUM(D54:BF54),SUM(LARGE(D54:BF54,1)+LARGE(D54:BF54,2)+LARGE(D54:BF54,3)+LARGE(D54:BF54,4)+LARGE(D54:BF54,5)))</f>
        <v>173.5042735042735</v>
      </c>
      <c r="BH54" s="74">
        <f>COUNTIF(D54:BF54,"&gt;.1")</f>
        <v>3</v>
      </c>
      <c r="BI54" s="48" t="s">
        <v>201</v>
      </c>
    </row>
    <row r="55" spans="1:61" x14ac:dyDescent="0.25">
      <c r="A55" s="49">
        <f>BG55</f>
        <v>161.66666666666669</v>
      </c>
      <c r="B55" s="48">
        <f>IF(A55=A54,B54,51)</f>
        <v>51</v>
      </c>
      <c r="C55" s="52" t="s">
        <v>370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>
        <v>30</v>
      </c>
      <c r="R55" s="50"/>
      <c r="S55" s="50"/>
      <c r="T55" s="50">
        <v>40</v>
      </c>
      <c r="U55" s="50"/>
      <c r="V55" s="50"/>
      <c r="W55" s="50">
        <v>91.666666666666671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>
        <f>IF(ISERROR(SUM(LARGE(D55:BF55,1)+LARGE(D55:BF55,2)+LARGE(D55:BF55,3)+LARGE(D55:BF55,4)+LARGE(D55:BF55,5))),SUM(D55:BF55),SUM(LARGE(D55:BF55,1)+LARGE(D55:BF55,2)+LARGE(D55:BF55,3)+LARGE(D55:BF55,4)+LARGE(D55:BF55,5)))</f>
        <v>161.66666666666669</v>
      </c>
      <c r="BH55" s="5">
        <f>COUNTIF(D55:BF55,"&gt;.1")</f>
        <v>3</v>
      </c>
      <c r="BI55" s="48" t="s">
        <v>370</v>
      </c>
    </row>
    <row r="56" spans="1:61" x14ac:dyDescent="0.25">
      <c r="A56" s="49">
        <f>BG56</f>
        <v>150.08045977011494</v>
      </c>
      <c r="B56" s="48">
        <f>IF(A56=A55,B55,52)</f>
        <v>52</v>
      </c>
      <c r="C56" s="52" t="s">
        <v>295</v>
      </c>
      <c r="D56" s="73"/>
      <c r="E56" s="73"/>
      <c r="F56" s="73"/>
      <c r="G56" s="73"/>
      <c r="H56" s="73"/>
      <c r="I56" s="73"/>
      <c r="J56" s="73"/>
      <c r="K56" s="73"/>
      <c r="L56" s="73"/>
      <c r="M56" s="73">
        <v>72.413793103448285</v>
      </c>
      <c r="N56" s="73">
        <v>36</v>
      </c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>
        <v>41.666666666666664</v>
      </c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>
        <f>IF(ISERROR(SUM(LARGE(D56:BF56,1)+LARGE(D56:BF56,2)+LARGE(D56:BF56,3)+LARGE(D56:BF56,4)+LARGE(D56:BF56,5))),SUM(D56:BF56),SUM(LARGE(D56:BF56,1)+LARGE(D56:BF56,2)+LARGE(D56:BF56,3)+LARGE(D56:BF56,4)+LARGE(D56:BF56,5)))</f>
        <v>150.08045977011494</v>
      </c>
      <c r="BH56" s="74">
        <f>COUNTIF(D56:BF56,"&gt;.1")</f>
        <v>3</v>
      </c>
      <c r="BI56" s="48" t="s">
        <v>295</v>
      </c>
    </row>
    <row r="57" spans="1:61" x14ac:dyDescent="0.25">
      <c r="A57" s="49">
        <f>BG57</f>
        <v>147.42705570291778</v>
      </c>
      <c r="B57" s="48">
        <f>IF(A57=A56,B56,53)</f>
        <v>53</v>
      </c>
      <c r="C57" s="52" t="s">
        <v>362</v>
      </c>
      <c r="D57" s="50"/>
      <c r="E57" s="50"/>
      <c r="F57" s="50"/>
      <c r="G57" s="50"/>
      <c r="H57" s="50"/>
      <c r="I57" s="50"/>
      <c r="J57" s="50"/>
      <c r="K57" s="50"/>
      <c r="L57" s="50"/>
      <c r="M57" s="50">
        <v>68.965517241379317</v>
      </c>
      <c r="N57" s="50"/>
      <c r="O57" s="50"/>
      <c r="P57" s="50"/>
      <c r="Q57" s="50"/>
      <c r="R57" s="50"/>
      <c r="S57" s="50"/>
      <c r="T57" s="50"/>
      <c r="U57" s="50"/>
      <c r="V57" s="50">
        <v>40</v>
      </c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>
        <v>38.46153846153846</v>
      </c>
      <c r="BC57" s="50"/>
      <c r="BD57" s="50"/>
      <c r="BE57" s="50"/>
      <c r="BF57" s="50"/>
      <c r="BG57" s="50">
        <f>IF(ISERROR(SUM(LARGE(D57:BF57,1)+LARGE(D57:BF57,2)+LARGE(D57:BF57,3)+LARGE(D57:BF57,4)+LARGE(D57:BF57,5))),SUM(D57:BF57),SUM(LARGE(D57:BF57,1)+LARGE(D57:BF57,2)+LARGE(D57:BF57,3)+LARGE(D57:BF57,4)+LARGE(D57:BF57,5)))</f>
        <v>147.42705570291778</v>
      </c>
      <c r="BH57" s="5">
        <f>COUNTIF(D57:BF57,"&gt;.1")</f>
        <v>3</v>
      </c>
      <c r="BI57" s="48" t="s">
        <v>362</v>
      </c>
    </row>
    <row r="58" spans="1:61" x14ac:dyDescent="0.25">
      <c r="A58" s="49">
        <f>BG58</f>
        <v>139.39393939393938</v>
      </c>
      <c r="B58" s="48">
        <f>IF(A58=A57,B57,54)</f>
        <v>54</v>
      </c>
      <c r="C58" s="52" t="s">
        <v>482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>
        <v>66.666666666666657</v>
      </c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>
        <v>72.72727272727272</v>
      </c>
      <c r="AY58" s="73"/>
      <c r="AZ58" s="73"/>
      <c r="BA58" s="73"/>
      <c r="BB58" s="73"/>
      <c r="BC58" s="73"/>
      <c r="BD58" s="73"/>
      <c r="BE58" s="73"/>
      <c r="BF58" s="73"/>
      <c r="BG58" s="73">
        <f>IF(ISERROR(SUM(LARGE(D58:BF58,1)+LARGE(D58:BF58,2)+LARGE(D58:BF58,3)+LARGE(D58:BF58,4)+LARGE(D58:BF58,5))),SUM(D58:BF58),SUM(LARGE(D58:BF58,1)+LARGE(D58:BF58,2)+LARGE(D58:BF58,3)+LARGE(D58:BF58,4)+LARGE(D58:BF58,5)))</f>
        <v>139.39393939393938</v>
      </c>
      <c r="BH58" s="74">
        <f>COUNTIF(D58:BF58,"&gt;.1")</f>
        <v>2</v>
      </c>
      <c r="BI58" s="48" t="s">
        <v>482</v>
      </c>
    </row>
    <row r="59" spans="1:61" x14ac:dyDescent="0.25">
      <c r="A59" s="49">
        <f>BG59</f>
        <v>119.00183150183149</v>
      </c>
      <c r="B59" s="48">
        <f>IF(A59=A58,B58,55)</f>
        <v>55</v>
      </c>
      <c r="C59" s="52" t="s">
        <v>236</v>
      </c>
      <c r="D59" s="50"/>
      <c r="E59" s="50"/>
      <c r="F59" s="50"/>
      <c r="G59" s="50"/>
      <c r="H59" s="50"/>
      <c r="I59" s="50"/>
      <c r="J59" s="50">
        <v>28.571428571428569</v>
      </c>
      <c r="K59" s="50"/>
      <c r="L59" s="50"/>
      <c r="M59" s="50"/>
      <c r="N59" s="50"/>
      <c r="O59" s="50">
        <v>16.666666666666657</v>
      </c>
      <c r="P59" s="50"/>
      <c r="Q59" s="50"/>
      <c r="R59" s="50"/>
      <c r="S59" s="50"/>
      <c r="T59" s="50"/>
      <c r="U59" s="50"/>
      <c r="V59" s="50"/>
      <c r="W59" s="50"/>
      <c r="X59" s="50">
        <v>0</v>
      </c>
      <c r="Y59" s="50"/>
      <c r="Z59" s="50"/>
      <c r="AA59" s="50"/>
      <c r="AB59" s="50"/>
      <c r="AC59" s="50"/>
      <c r="AD59" s="50"/>
      <c r="AE59" s="50"/>
      <c r="AF59" s="50">
        <v>28.571428571428569</v>
      </c>
      <c r="AG59" s="50"/>
      <c r="AH59" s="50"/>
      <c r="AI59" s="50"/>
      <c r="AJ59" s="50"/>
      <c r="AK59" s="50"/>
      <c r="AL59" s="50">
        <v>37.5</v>
      </c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>
        <v>7.6923076923076934</v>
      </c>
      <c r="AZ59" s="50"/>
      <c r="BA59" s="50"/>
      <c r="BB59" s="50"/>
      <c r="BC59" s="50"/>
      <c r="BD59" s="50"/>
      <c r="BE59" s="50"/>
      <c r="BF59" s="50"/>
      <c r="BG59" s="50">
        <f>IF(ISERROR(SUM(LARGE(D59:BF59,1)+LARGE(D59:BF59,2)+LARGE(D59:BF59,3)+LARGE(D59:BF59,4)+LARGE(D59:BF59,5))),SUM(D59:BF59),SUM(LARGE(D59:BF59,1)+LARGE(D59:BF59,2)+LARGE(D59:BF59,3)+LARGE(D59:BF59,4)+LARGE(D59:BF59,5)))</f>
        <v>119.00183150183149</v>
      </c>
      <c r="BH59" s="5">
        <f>COUNTIF(D59:BF59,"&gt;.1")</f>
        <v>5</v>
      </c>
      <c r="BI59" s="48" t="s">
        <v>236</v>
      </c>
    </row>
    <row r="60" spans="1:61" x14ac:dyDescent="0.25">
      <c r="A60" s="49">
        <f>BG60</f>
        <v>112.01970443349754</v>
      </c>
      <c r="B60" s="48">
        <f>IF(A60=A59,B59,56)</f>
        <v>56</v>
      </c>
      <c r="C60" s="52" t="s">
        <v>300</v>
      </c>
      <c r="D60" s="73"/>
      <c r="E60" s="73"/>
      <c r="F60" s="73"/>
      <c r="G60" s="73"/>
      <c r="H60" s="73"/>
      <c r="I60" s="73"/>
      <c r="J60" s="73"/>
      <c r="K60" s="73"/>
      <c r="L60" s="73"/>
      <c r="M60" s="73">
        <v>3.448275862068968</v>
      </c>
      <c r="N60" s="73">
        <v>80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>
        <v>28.571428571428569</v>
      </c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>
        <f>IF(ISERROR(SUM(LARGE(D60:BF60,1)+LARGE(D60:BF60,2)+LARGE(D60:BF60,3)+LARGE(D60:BF60,4)+LARGE(D60:BF60,5))),SUM(D60:BF60),SUM(LARGE(D60:BF60,1)+LARGE(D60:BF60,2)+LARGE(D60:BF60,3)+LARGE(D60:BF60,4)+LARGE(D60:BF60,5)))</f>
        <v>112.01970443349754</v>
      </c>
      <c r="BH60" s="74">
        <f>COUNTIF(D60:BF60,"&gt;.1")</f>
        <v>3</v>
      </c>
      <c r="BI60" s="48" t="s">
        <v>300</v>
      </c>
    </row>
    <row r="61" spans="1:61" x14ac:dyDescent="0.25">
      <c r="A61" s="49">
        <f>BG61</f>
        <v>102.61904761904762</v>
      </c>
      <c r="B61" s="48">
        <f>IF(A61=A60,B60,57)</f>
        <v>57</v>
      </c>
      <c r="C61" s="52" t="s">
        <v>383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>
        <v>55</v>
      </c>
      <c r="W61" s="50"/>
      <c r="X61" s="50"/>
      <c r="Y61" s="50"/>
      <c r="Z61" s="50"/>
      <c r="AA61" s="50"/>
      <c r="AB61" s="50"/>
      <c r="AC61" s="50"/>
      <c r="AD61" s="50"/>
      <c r="AE61" s="50">
        <v>47.61904761904762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>
        <f>IF(ISERROR(SUM(LARGE(D61:BF61,1)+LARGE(D61:BF61,2)+LARGE(D61:BF61,3)+LARGE(D61:BF61,4)+LARGE(D61:BF61,5))),SUM(D61:BF61),SUM(LARGE(D61:BF61,1)+LARGE(D61:BF61,2)+LARGE(D61:BF61,3)+LARGE(D61:BF61,4)+LARGE(D61:BF61,5)))</f>
        <v>102.61904761904762</v>
      </c>
      <c r="BH61" s="5">
        <f>COUNTIF(D61:BF61,"&gt;.1")</f>
        <v>2</v>
      </c>
      <c r="BI61" s="48" t="s">
        <v>383</v>
      </c>
    </row>
    <row r="62" spans="1:61" x14ac:dyDescent="0.25">
      <c r="A62" s="49">
        <f>BG62</f>
        <v>102.38095238095238</v>
      </c>
      <c r="B62" s="48">
        <f>IF(A62=A61,B61,58)</f>
        <v>58</v>
      </c>
      <c r="C62" s="52" t="s">
        <v>423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>
        <v>50</v>
      </c>
      <c r="Y62" s="73"/>
      <c r="Z62" s="73"/>
      <c r="AA62" s="73"/>
      <c r="AB62" s="73"/>
      <c r="AC62" s="73"/>
      <c r="AD62" s="73"/>
      <c r="AE62" s="73"/>
      <c r="AF62" s="73">
        <v>52.38095238095238</v>
      </c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>
        <f>IF(ISERROR(SUM(LARGE(D62:BF62,1)+LARGE(D62:BF62,2)+LARGE(D62:BF62,3)+LARGE(D62:BF62,4)+LARGE(D62:BF62,5))),SUM(D62:BF62),SUM(LARGE(D62:BF62,1)+LARGE(D62:BF62,2)+LARGE(D62:BF62,3)+LARGE(D62:BF62,4)+LARGE(D62:BF62,5)))</f>
        <v>102.38095238095238</v>
      </c>
      <c r="BH62" s="74">
        <f>COUNTIF(D62:BF62,"&gt;.1")</f>
        <v>2</v>
      </c>
      <c r="BI62" s="48" t="s">
        <v>423</v>
      </c>
    </row>
    <row r="63" spans="1:61" x14ac:dyDescent="0.25">
      <c r="A63" s="49">
        <f>BG63</f>
        <v>101.35746606334843</v>
      </c>
      <c r="B63" s="48">
        <f>IF(A63=A62,B62,59)</f>
        <v>59</v>
      </c>
      <c r="C63" s="52" t="s">
        <v>532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>
        <v>70.588235294117652</v>
      </c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>
        <v>30.769230769230774</v>
      </c>
      <c r="BC63" s="50"/>
      <c r="BD63" s="50"/>
      <c r="BE63" s="50"/>
      <c r="BF63" s="50"/>
      <c r="BG63" s="50">
        <f>IF(ISERROR(SUM(LARGE(D63:BF63,1)+LARGE(D63:BF63,2)+LARGE(D63:BF63,3)+LARGE(D63:BF63,4)+LARGE(D63:BF63,5))),SUM(D63:BF63),SUM(LARGE(D63:BF63,1)+LARGE(D63:BF63,2)+LARGE(D63:BF63,3)+LARGE(D63:BF63,4)+LARGE(D63:BF63,5)))</f>
        <v>101.35746606334843</v>
      </c>
      <c r="BH63" s="5">
        <f>COUNTIF(D63:BF63,"&gt;.1")</f>
        <v>2</v>
      </c>
      <c r="BI63" s="48" t="s">
        <v>532</v>
      </c>
    </row>
    <row r="64" spans="1:61" x14ac:dyDescent="0.25">
      <c r="A64" s="49">
        <f>BG64</f>
        <v>101.2</v>
      </c>
      <c r="B64" s="48">
        <f>IF(A64=A63,B63,60)</f>
        <v>60</v>
      </c>
      <c r="C64" s="52" t="s">
        <v>301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>
        <v>101.2</v>
      </c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>
        <f>IF(ISERROR(SUM(LARGE(D64:BF64,1)+LARGE(D64:BF64,2)+LARGE(D64:BF64,3)+LARGE(D64:BF64,4)+LARGE(D64:BF64,5))),SUM(D64:BF64),SUM(LARGE(D64:BF64,1)+LARGE(D64:BF64,2)+LARGE(D64:BF64,3)+LARGE(D64:BF64,4)+LARGE(D64:BF64,5)))</f>
        <v>101.2</v>
      </c>
      <c r="BH64" s="74">
        <f>COUNTIF(D64:BF64,"&gt;.1")</f>
        <v>1</v>
      </c>
      <c r="BI64" s="48" t="s">
        <v>301</v>
      </c>
    </row>
    <row r="65" spans="1:61" x14ac:dyDescent="0.25">
      <c r="A65" s="49">
        <f>BG65</f>
        <v>100.9</v>
      </c>
      <c r="B65" s="48">
        <f>IF(A65=A64,B64,61)</f>
        <v>61</v>
      </c>
      <c r="C65" s="52" t="s">
        <v>391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>
        <v>100.9</v>
      </c>
      <c r="BA65" s="50"/>
      <c r="BB65" s="50"/>
      <c r="BC65" s="50"/>
      <c r="BD65" s="50"/>
      <c r="BE65" s="50"/>
      <c r="BF65" s="50"/>
      <c r="BG65" s="50">
        <f>IF(ISERROR(SUM(LARGE(D65:BF65,1)+LARGE(D65:BF65,2)+LARGE(D65:BF65,3)+LARGE(D65:BF65,4)+LARGE(D65:BF65,5))),SUM(D65:BF65),SUM(LARGE(D65:BF65,1)+LARGE(D65:BF65,2)+LARGE(D65:BF65,3)+LARGE(D65:BF65,4)+LARGE(D65:BF65,5)))</f>
        <v>100.9</v>
      </c>
      <c r="BH65" s="5">
        <f>COUNTIF(D65:BF65,"&gt;.1")</f>
        <v>1</v>
      </c>
      <c r="BI65" s="48" t="s">
        <v>391</v>
      </c>
    </row>
    <row r="66" spans="1:61" x14ac:dyDescent="0.25">
      <c r="A66" s="49">
        <f>BG66</f>
        <v>96.666666666666657</v>
      </c>
      <c r="B66" s="48">
        <f>IF(A66=A65,B65,62)</f>
        <v>62</v>
      </c>
      <c r="C66" s="52" t="s">
        <v>320</v>
      </c>
      <c r="D66" s="73"/>
      <c r="E66" s="73"/>
      <c r="F66" s="73"/>
      <c r="G66" s="73"/>
      <c r="H66" s="73"/>
      <c r="I66" s="73"/>
      <c r="J66" s="73"/>
      <c r="K66" s="73"/>
      <c r="L66" s="73">
        <v>46.666666666666664</v>
      </c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>
        <v>50</v>
      </c>
      <c r="BB66" s="73"/>
      <c r="BC66" s="73"/>
      <c r="BD66" s="73"/>
      <c r="BE66" s="73"/>
      <c r="BF66" s="73"/>
      <c r="BG66" s="73">
        <f>IF(ISERROR(SUM(LARGE(D66:BF66,1)+LARGE(D66:BF66,2)+LARGE(D66:BF66,3)+LARGE(D66:BF66,4)+LARGE(D66:BF66,5))),SUM(D66:BF66),SUM(LARGE(D66:BF66,1)+LARGE(D66:BF66,2)+LARGE(D66:BF66,3)+LARGE(D66:BF66,4)+LARGE(D66:BF66,5)))</f>
        <v>96.666666666666657</v>
      </c>
      <c r="BH66" s="74">
        <f>COUNTIF(D66:BF66,"&gt;.1")</f>
        <v>2</v>
      </c>
      <c r="BI66" s="48" t="s">
        <v>320</v>
      </c>
    </row>
    <row r="67" spans="1:61" x14ac:dyDescent="0.25">
      <c r="A67" s="49">
        <f>BG67</f>
        <v>92.20779220779221</v>
      </c>
      <c r="B67" s="48">
        <f>IF(A67=A66,B66,63)</f>
        <v>63</v>
      </c>
      <c r="C67" s="52" t="s">
        <v>575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>
        <v>28.571428571428569</v>
      </c>
      <c r="AX67" s="50">
        <v>63.636363636363633</v>
      </c>
      <c r="AY67" s="50"/>
      <c r="AZ67" s="50"/>
      <c r="BA67" s="50"/>
      <c r="BB67" s="50"/>
      <c r="BC67" s="50"/>
      <c r="BD67" s="50"/>
      <c r="BE67" s="50"/>
      <c r="BF67" s="50"/>
      <c r="BG67" s="50">
        <f>IF(ISERROR(SUM(LARGE(D67:BF67,1)+LARGE(D67:BF67,2)+LARGE(D67:BF67,3)+LARGE(D67:BF67,4)+LARGE(D67:BF67,5))),SUM(D67:BF67),SUM(LARGE(D67:BF67,1)+LARGE(D67:BF67,2)+LARGE(D67:BF67,3)+LARGE(D67:BF67,4)+LARGE(D67:BF67,5)))</f>
        <v>92.20779220779221</v>
      </c>
      <c r="BH67" s="5">
        <f>COUNTIF(D67:BF67,"&gt;.1")</f>
        <v>2</v>
      </c>
      <c r="BI67" s="48" t="s">
        <v>575</v>
      </c>
    </row>
    <row r="68" spans="1:61" x14ac:dyDescent="0.25">
      <c r="A68" s="49">
        <f>BG68</f>
        <v>85.714285714285708</v>
      </c>
      <c r="B68" s="48">
        <f>IF(A68=A67,B67,64)</f>
        <v>64</v>
      </c>
      <c r="C68" s="52" t="s">
        <v>265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>
        <v>85.714285714285708</v>
      </c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>
        <f>IF(ISERROR(SUM(LARGE(D68:BF68,1)+LARGE(D68:BF68,2)+LARGE(D68:BF68,3)+LARGE(D68:BF68,4)+LARGE(D68:BF68,5))),SUM(D68:BF68),SUM(LARGE(D68:BF68,1)+LARGE(D68:BF68,2)+LARGE(D68:BF68,3)+LARGE(D68:BF68,4)+LARGE(D68:BF68,5)))</f>
        <v>85.714285714285708</v>
      </c>
      <c r="BH68" s="74">
        <f>COUNTIF(D68:BF68,"&gt;.1")</f>
        <v>1</v>
      </c>
      <c r="BI68" s="48" t="s">
        <v>265</v>
      </c>
    </row>
    <row r="69" spans="1:61" x14ac:dyDescent="0.25">
      <c r="A69" s="49">
        <f>BG69</f>
        <v>80</v>
      </c>
      <c r="B69" s="48">
        <f>IF(A69=A68,B68,65)</f>
        <v>65</v>
      </c>
      <c r="C69" s="52" t="s">
        <v>137</v>
      </c>
      <c r="D69" s="50"/>
      <c r="E69" s="50"/>
      <c r="F69" s="50"/>
      <c r="G69" s="50"/>
      <c r="H69" s="50"/>
      <c r="I69" s="50">
        <v>80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>
        <f>IF(ISERROR(SUM(LARGE(D69:BF69,1)+LARGE(D69:BF69,2)+LARGE(D69:BF69,3)+LARGE(D69:BF69,4)+LARGE(D69:BF69,5))),SUM(D69:BF69),SUM(LARGE(D69:BF69,1)+LARGE(D69:BF69,2)+LARGE(D69:BF69,3)+LARGE(D69:BF69,4)+LARGE(D69:BF69,5)))</f>
        <v>80</v>
      </c>
      <c r="BH69" s="5">
        <f>COUNTIF(D69:BF69,"&gt;.1")</f>
        <v>1</v>
      </c>
      <c r="BI69" s="48" t="s">
        <v>137</v>
      </c>
    </row>
    <row r="70" spans="1:61" x14ac:dyDescent="0.25">
      <c r="A70" s="49">
        <f>BG70</f>
        <v>76.92307692307692</v>
      </c>
      <c r="B70" s="48">
        <f>IF(A70=A69,B69,66)</f>
        <v>66</v>
      </c>
      <c r="C70" s="52" t="s">
        <v>392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>
        <v>76.92307692307692</v>
      </c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>
        <f>IF(ISERROR(SUM(LARGE(D70:BF70,1)+LARGE(D70:BF70,2)+LARGE(D70:BF70,3)+LARGE(D70:BF70,4)+LARGE(D70:BF70,5))),SUM(D70:BF70),SUM(LARGE(D70:BF70,1)+LARGE(D70:BF70,2)+LARGE(D70:BF70,3)+LARGE(D70:BF70,4)+LARGE(D70:BF70,5)))</f>
        <v>76.92307692307692</v>
      </c>
      <c r="BH70" s="74">
        <f>COUNTIF(D70:BF70,"&gt;.1")</f>
        <v>1</v>
      </c>
      <c r="BI70" s="48" t="s">
        <v>392</v>
      </c>
    </row>
    <row r="71" spans="1:61" x14ac:dyDescent="0.25">
      <c r="A71" s="49">
        <f>BG71</f>
        <v>76.92307692307692</v>
      </c>
      <c r="B71" s="48">
        <f>IF(A71=A70,B70,67)</f>
        <v>66</v>
      </c>
      <c r="C71" s="52" t="s">
        <v>268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>
        <v>76.92307692307692</v>
      </c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>
        <f>IF(ISERROR(SUM(LARGE(D71:BF71,1)+LARGE(D71:BF71,2)+LARGE(D71:BF71,3)+LARGE(D71:BF71,4)+LARGE(D71:BF71,5))),SUM(D71:BF71),SUM(LARGE(D71:BF71,1)+LARGE(D71:BF71,2)+LARGE(D71:BF71,3)+LARGE(D71:BF71,4)+LARGE(D71:BF71,5)))</f>
        <v>76.92307692307692</v>
      </c>
      <c r="BH71" s="5">
        <f>COUNTIF(D71:BF71,"&gt;.1")</f>
        <v>1</v>
      </c>
      <c r="BI71" s="48" t="s">
        <v>268</v>
      </c>
    </row>
    <row r="72" spans="1:61" x14ac:dyDescent="0.25">
      <c r="A72" s="49">
        <f>BG72</f>
        <v>72.2222222222222</v>
      </c>
      <c r="B72" s="48">
        <f>IF(A72=A71,B71,68)</f>
        <v>68</v>
      </c>
      <c r="C72" s="52" t="s">
        <v>196</v>
      </c>
      <c r="D72" s="73"/>
      <c r="E72" s="73"/>
      <c r="F72" s="73"/>
      <c r="G72" s="73"/>
      <c r="H72" s="73">
        <v>16.666666666666657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>
        <v>16.666666666666657</v>
      </c>
      <c r="AA72" s="73"/>
      <c r="AB72" s="73">
        <v>16.666666666666657</v>
      </c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>
        <v>22.222222222222229</v>
      </c>
      <c r="BA72" s="73"/>
      <c r="BB72" s="73"/>
      <c r="BC72" s="73"/>
      <c r="BD72" s="73"/>
      <c r="BE72" s="73"/>
      <c r="BF72" s="73"/>
      <c r="BG72" s="73">
        <f>IF(ISERROR(SUM(LARGE(D72:BF72,1)+LARGE(D72:BF72,2)+LARGE(D72:BF72,3)+LARGE(D72:BF72,4)+LARGE(D72:BF72,5))),SUM(D72:BF72),SUM(LARGE(D72:BF72,1)+LARGE(D72:BF72,2)+LARGE(D72:BF72,3)+LARGE(D72:BF72,4)+LARGE(D72:BF72,5)))</f>
        <v>72.2222222222222</v>
      </c>
      <c r="BH72" s="74">
        <f>COUNTIF(D72:BF72,"&gt;.1")</f>
        <v>4</v>
      </c>
      <c r="BI72" s="48" t="s">
        <v>196</v>
      </c>
    </row>
    <row r="73" spans="1:61" x14ac:dyDescent="0.25">
      <c r="A73" s="49">
        <f>BG73</f>
        <v>62.5</v>
      </c>
      <c r="B73" s="48">
        <f>IF(A73=A72,B72,69)</f>
        <v>69</v>
      </c>
      <c r="C73" s="52" t="s">
        <v>610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>
        <v>62.5</v>
      </c>
      <c r="BD73" s="50"/>
      <c r="BE73" s="50"/>
      <c r="BF73" s="50"/>
      <c r="BG73" s="50">
        <f>IF(ISERROR(SUM(LARGE(D73:BF73,1)+LARGE(D73:BF73,2)+LARGE(D73:BF73,3)+LARGE(D73:BF73,4)+LARGE(D73:BF73,5))),SUM(D73:BF73),SUM(LARGE(D73:BF73,1)+LARGE(D73:BF73,2)+LARGE(D73:BF73,3)+LARGE(D73:BF73,4)+LARGE(D73:BF73,5)))</f>
        <v>62.5</v>
      </c>
      <c r="BH73" s="5">
        <f>COUNTIF(D73:BF73,"&gt;.1")</f>
        <v>1</v>
      </c>
      <c r="BI73" s="48" t="s">
        <v>610</v>
      </c>
    </row>
    <row r="74" spans="1:61" x14ac:dyDescent="0.25">
      <c r="A74" s="49">
        <f>BG74</f>
        <v>60.504201680672253</v>
      </c>
      <c r="B74" s="48">
        <f>IF(A74=A73,B73,70)</f>
        <v>70</v>
      </c>
      <c r="C74" s="52" t="s">
        <v>484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>
        <v>9.5238095238095184</v>
      </c>
      <c r="AF74" s="73">
        <v>33.333333333333329</v>
      </c>
      <c r="AG74" s="73"/>
      <c r="AH74" s="73"/>
      <c r="AI74" s="73"/>
      <c r="AJ74" s="73">
        <v>17.647058823529406</v>
      </c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>
        <f>IF(ISERROR(SUM(LARGE(D74:BF74,1)+LARGE(D74:BF74,2)+LARGE(D74:BF74,3)+LARGE(D74:BF74,4)+LARGE(D74:BF74,5))),SUM(D74:BF74),SUM(LARGE(D74:BF74,1)+LARGE(D74:BF74,2)+LARGE(D74:BF74,3)+LARGE(D74:BF74,4)+LARGE(D74:BF74,5)))</f>
        <v>60.504201680672253</v>
      </c>
      <c r="BH74" s="74">
        <f>COUNTIF(D74:BF74,"&gt;.1")</f>
        <v>3</v>
      </c>
      <c r="BI74" s="48" t="s">
        <v>484</v>
      </c>
    </row>
    <row r="75" spans="1:61" x14ac:dyDescent="0.25">
      <c r="A75" s="49">
        <f>BG75</f>
        <v>55.384615384615387</v>
      </c>
      <c r="B75" s="48">
        <f>IF(A75=A74,B74,71)</f>
        <v>71</v>
      </c>
      <c r="C75" s="52" t="s">
        <v>341</v>
      </c>
      <c r="D75" s="50"/>
      <c r="E75" s="50"/>
      <c r="F75" s="50"/>
      <c r="G75" s="50"/>
      <c r="H75" s="50"/>
      <c r="I75" s="50">
        <v>40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>
        <v>15.384615384615387</v>
      </c>
      <c r="BC75" s="50"/>
      <c r="BD75" s="50"/>
      <c r="BE75" s="50"/>
      <c r="BF75" s="50"/>
      <c r="BG75" s="50">
        <f>IF(ISERROR(SUM(LARGE(D75:BF75,1)+LARGE(D75:BF75,2)+LARGE(D75:BF75,3)+LARGE(D75:BF75,4)+LARGE(D75:BF75,5))),SUM(D75:BF75),SUM(LARGE(D75:BF75,1)+LARGE(D75:BF75,2)+LARGE(D75:BF75,3)+LARGE(D75:BF75,4)+LARGE(D75:BF75,5)))</f>
        <v>55.384615384615387</v>
      </c>
      <c r="BH75" s="5">
        <f>COUNTIF(D75:BF75,"&gt;.1")</f>
        <v>2</v>
      </c>
      <c r="BI75" s="48" t="s">
        <v>341</v>
      </c>
    </row>
    <row r="76" spans="1:61" x14ac:dyDescent="0.25">
      <c r="A76" s="49">
        <f>BG76</f>
        <v>50</v>
      </c>
      <c r="B76" s="48">
        <f>IF(A76=A75,B75,72)</f>
        <v>72</v>
      </c>
      <c r="C76" s="52" t="s">
        <v>571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>
        <v>50</v>
      </c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>
        <f>IF(ISERROR(SUM(LARGE(D76:BF76,1)+LARGE(D76:BF76,2)+LARGE(D76:BF76,3)+LARGE(D76:BF76,4)+LARGE(D76:BF76,5))),SUM(D76:BF76),SUM(LARGE(D76:BF76,1)+LARGE(D76:BF76,2)+LARGE(D76:BF76,3)+LARGE(D76:BF76,4)+LARGE(D76:BF76,5)))</f>
        <v>50</v>
      </c>
      <c r="BH76" s="74">
        <f>COUNTIF(D76:BF76,"&gt;.1")</f>
        <v>1</v>
      </c>
      <c r="BI76" s="48" t="s">
        <v>571</v>
      </c>
    </row>
    <row r="77" spans="1:61" x14ac:dyDescent="0.25">
      <c r="A77" s="49">
        <f>BG77</f>
        <v>50</v>
      </c>
      <c r="B77" s="48">
        <f>IF(A77=A76,B76,73)</f>
        <v>72</v>
      </c>
      <c r="C77" s="52" t="s">
        <v>369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>
        <v>50</v>
      </c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>
        <f>IF(ISERROR(SUM(LARGE(D77:BF77,1)+LARGE(D77:BF77,2)+LARGE(D77:BF77,3)+LARGE(D77:BF77,4)+LARGE(D77:BF77,5))),SUM(D77:BF77),SUM(LARGE(D77:BF77,1)+LARGE(D77:BF77,2)+LARGE(D77:BF77,3)+LARGE(D77:BF77,4)+LARGE(D77:BF77,5)))</f>
        <v>50</v>
      </c>
      <c r="BH77" s="5">
        <f>COUNTIF(D77:BF77,"&gt;.1")</f>
        <v>1</v>
      </c>
      <c r="BI77" s="48" t="s">
        <v>369</v>
      </c>
    </row>
    <row r="78" spans="1:61" x14ac:dyDescent="0.25">
      <c r="A78" s="49">
        <f>BG78</f>
        <v>49.999999999999993</v>
      </c>
      <c r="B78" s="48">
        <f>IF(A78=A77,B77,74)</f>
        <v>72</v>
      </c>
      <c r="C78" s="52" t="s">
        <v>48</v>
      </c>
      <c r="D78" s="73"/>
      <c r="E78" s="73">
        <v>49.999999999999993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>
        <f>IF(ISERROR(SUM(LARGE(D78:BF78,1)+LARGE(D78:BF78,2)+LARGE(D78:BF78,3)+LARGE(D78:BF78,4)+LARGE(D78:BF78,5))),SUM(D78:BF78),SUM(LARGE(D78:BF78,1)+LARGE(D78:BF78,2)+LARGE(D78:BF78,3)+LARGE(D78:BF78,4)+LARGE(D78:BF78,5)))</f>
        <v>49.999999999999993</v>
      </c>
      <c r="BH78" s="74">
        <f>COUNTIF(D78:BF78,"&gt;.1")</f>
        <v>1</v>
      </c>
      <c r="BI78" s="48" t="s">
        <v>48</v>
      </c>
    </row>
    <row r="79" spans="1:61" x14ac:dyDescent="0.25">
      <c r="A79" s="49">
        <f>BG79</f>
        <v>46.153846153846153</v>
      </c>
      <c r="B79" s="48">
        <f>IF(A79=A78,B78,75)</f>
        <v>75</v>
      </c>
      <c r="C79" s="52" t="s">
        <v>603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>
        <v>46.153846153846153</v>
      </c>
      <c r="BC79" s="50"/>
      <c r="BD79" s="50"/>
      <c r="BE79" s="50"/>
      <c r="BF79" s="50"/>
      <c r="BG79" s="50">
        <f>IF(ISERROR(SUM(LARGE(D79:BF79,1)+LARGE(D79:BF79,2)+LARGE(D79:BF79,3)+LARGE(D79:BF79,4)+LARGE(D79:BF79,5))),SUM(D79:BF79),SUM(LARGE(D79:BF79,1)+LARGE(D79:BF79,2)+LARGE(D79:BF79,3)+LARGE(D79:BF79,4)+LARGE(D79:BF79,5)))</f>
        <v>46.153846153846153</v>
      </c>
      <c r="BH79" s="5">
        <f>COUNTIF(D79:BF79,"&gt;.1")</f>
        <v>1</v>
      </c>
      <c r="BI79" s="48" t="s">
        <v>603</v>
      </c>
    </row>
    <row r="80" spans="1:61" x14ac:dyDescent="0.25">
      <c r="A80" s="49">
        <f>BG80</f>
        <v>36</v>
      </c>
      <c r="B80" s="48">
        <f>IF(A80=A79,B79,76)</f>
        <v>76</v>
      </c>
      <c r="C80" s="52" t="s">
        <v>303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>
        <v>36</v>
      </c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>
        <f>IF(ISERROR(SUM(LARGE(D80:BF80,1)+LARGE(D80:BF80,2)+LARGE(D80:BF80,3)+LARGE(D80:BF80,4)+LARGE(D80:BF80,5))),SUM(D80:BF80),SUM(LARGE(D80:BF80,1)+LARGE(D80:BF80,2)+LARGE(D80:BF80,3)+LARGE(D80:BF80,4)+LARGE(D80:BF80,5)))</f>
        <v>36</v>
      </c>
      <c r="BH80" s="74">
        <f>COUNTIF(D80:BF80,"&gt;.1")</f>
        <v>1</v>
      </c>
      <c r="BI80" s="48" t="s">
        <v>303</v>
      </c>
    </row>
    <row r="81" spans="1:61" x14ac:dyDescent="0.25">
      <c r="A81" s="49">
        <f>BG81</f>
        <v>35.57692307692308</v>
      </c>
      <c r="B81" s="48">
        <f>IF(A81=A80,B80,77)</f>
        <v>77</v>
      </c>
      <c r="C81" s="52" t="s">
        <v>394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>
        <v>23.07692307692308</v>
      </c>
      <c r="S81" s="50"/>
      <c r="T81" s="50"/>
      <c r="U81" s="50"/>
      <c r="V81" s="50"/>
      <c r="W81" s="50"/>
      <c r="X81" s="50">
        <v>12.5</v>
      </c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>
        <f>IF(ISERROR(SUM(LARGE(D81:BF81,1)+LARGE(D81:BF81,2)+LARGE(D81:BF81,3)+LARGE(D81:BF81,4)+LARGE(D81:BF81,5))),SUM(D81:BF81),SUM(LARGE(D81:BF81,1)+LARGE(D81:BF81,2)+LARGE(D81:BF81,3)+LARGE(D81:BF81,4)+LARGE(D81:BF81,5)))</f>
        <v>35.57692307692308</v>
      </c>
      <c r="BH81" s="5">
        <f>COUNTIF(D81:BF81,"&gt;.1")</f>
        <v>2</v>
      </c>
      <c r="BI81" s="48" t="s">
        <v>394</v>
      </c>
    </row>
    <row r="82" spans="1:61" x14ac:dyDescent="0.25">
      <c r="A82" s="49">
        <f>BG82</f>
        <v>33.333333333333329</v>
      </c>
      <c r="B82" s="48">
        <f>IF(A82=A81,B81,78)</f>
        <v>78</v>
      </c>
      <c r="C82" s="52" t="s">
        <v>442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>
        <v>33.333333333333329</v>
      </c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>
        <f>IF(ISERROR(SUM(LARGE(D82:BF82,1)+LARGE(D82:BF82,2)+LARGE(D82:BF82,3)+LARGE(D82:BF82,4)+LARGE(D82:BF82,5))),SUM(D82:BF82),SUM(LARGE(D82:BF82,1)+LARGE(D82:BF82,2)+LARGE(D82:BF82,3)+LARGE(D82:BF82,4)+LARGE(D82:BF82,5)))</f>
        <v>33.333333333333329</v>
      </c>
      <c r="BH82" s="74">
        <f>COUNTIF(D82:BF82,"&gt;.1")</f>
        <v>1</v>
      </c>
      <c r="BI82" s="48" t="s">
        <v>442</v>
      </c>
    </row>
    <row r="83" spans="1:61" x14ac:dyDescent="0.25">
      <c r="A83" s="49">
        <f>BG83</f>
        <v>29.166666666666657</v>
      </c>
      <c r="B83" s="48">
        <f>IF(A83=A82,B82,79)</f>
        <v>79</v>
      </c>
      <c r="C83" s="52" t="s">
        <v>99</v>
      </c>
      <c r="D83" s="50">
        <v>16.666666666666657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>
        <v>12.5</v>
      </c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>
        <f>IF(ISERROR(SUM(LARGE(D83:BF83,1)+LARGE(D83:BF83,2)+LARGE(D83:BF83,3)+LARGE(D83:BF83,4)+LARGE(D83:BF83,5))),SUM(D83:BF83),SUM(LARGE(D83:BF83,1)+LARGE(D83:BF83,2)+LARGE(D83:BF83,3)+LARGE(D83:BF83,4)+LARGE(D83:BF83,5)))</f>
        <v>29.166666666666657</v>
      </c>
      <c r="BH83" s="5">
        <f>COUNTIF(D83:BF83,"&gt;.1")</f>
        <v>2</v>
      </c>
      <c r="BI83" s="48" t="s">
        <v>99</v>
      </c>
    </row>
    <row r="84" spans="1:61" x14ac:dyDescent="0.25">
      <c r="A84" s="49">
        <f>BG84</f>
        <v>23.717948717948715</v>
      </c>
      <c r="B84" s="48">
        <f>IF(A84=A83,B83,80)</f>
        <v>80</v>
      </c>
      <c r="C84" s="52" t="s">
        <v>440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>
        <v>8.3333333333333286</v>
      </c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>
        <v>15.384615384615387</v>
      </c>
      <c r="AZ84" s="73"/>
      <c r="BA84" s="73"/>
      <c r="BB84" s="73"/>
      <c r="BC84" s="73"/>
      <c r="BD84" s="73"/>
      <c r="BE84" s="73"/>
      <c r="BF84" s="73"/>
      <c r="BG84" s="73">
        <f>IF(ISERROR(SUM(LARGE(D84:BF84,1)+LARGE(D84:BF84,2)+LARGE(D84:BF84,3)+LARGE(D84:BF84,4)+LARGE(D84:BF84,5))),SUM(D84:BF84),SUM(LARGE(D84:BF84,1)+LARGE(D84:BF84,2)+LARGE(D84:BF84,3)+LARGE(D84:BF84,4)+LARGE(D84:BF84,5)))</f>
        <v>23.717948717948715</v>
      </c>
      <c r="BH84" s="74">
        <f>COUNTIF(D84:BF84,"&gt;.1")</f>
        <v>2</v>
      </c>
      <c r="BI84" s="48" t="s">
        <v>440</v>
      </c>
    </row>
    <row r="85" spans="1:61" x14ac:dyDescent="0.25">
      <c r="A85" s="49">
        <f>BG85</f>
        <v>17.241379310344826</v>
      </c>
      <c r="B85" s="48">
        <f>IF(A85=A84,B84,81)</f>
        <v>81</v>
      </c>
      <c r="C85" s="52" t="s">
        <v>263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>
        <v>17.241379310344826</v>
      </c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>
        <f>IF(ISERROR(SUM(LARGE(D85:BF85,1)+LARGE(D85:BF85,2)+LARGE(D85:BF85,3)+LARGE(D85:BF85,4)+LARGE(D85:BF85,5))),SUM(D85:BF85),SUM(LARGE(D85:BF85,1)+LARGE(D85:BF85,2)+LARGE(D85:BF85,3)+LARGE(D85:BF85,4)+LARGE(D85:BF85,5)))</f>
        <v>17.241379310344826</v>
      </c>
      <c r="BH85" s="5">
        <f>COUNTIF(D85:BF85,"&gt;.1")</f>
        <v>1</v>
      </c>
      <c r="BI85" s="48" t="s">
        <v>263</v>
      </c>
    </row>
    <row r="86" spans="1:61" x14ac:dyDescent="0.25">
      <c r="A86" s="49">
        <f>BG86</f>
        <v>16</v>
      </c>
      <c r="B86" s="48">
        <f>IF(A86=A85,B85,82)</f>
        <v>82</v>
      </c>
      <c r="C86" s="52" t="s">
        <v>302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>
        <v>16</v>
      </c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>
        <f>IF(ISERROR(SUM(LARGE(D86:BF86,1)+LARGE(D86:BF86,2)+LARGE(D86:BF86,3)+LARGE(D86:BF86,4)+LARGE(D86:BF86,5))),SUM(D86:BF86),SUM(LARGE(D86:BF86,1)+LARGE(D86:BF86,2)+LARGE(D86:BF86,3)+LARGE(D86:BF86,4)+LARGE(D86:BF86,5)))</f>
        <v>16</v>
      </c>
      <c r="BH86" s="74">
        <f>COUNTIF(D86:BF86,"&gt;.1")</f>
        <v>1</v>
      </c>
      <c r="BI86" s="48" t="s">
        <v>302</v>
      </c>
    </row>
    <row r="87" spans="1:61" x14ac:dyDescent="0.25">
      <c r="A87" s="49">
        <f>BG87</f>
        <v>11.765000000000001</v>
      </c>
      <c r="B87" s="48">
        <f>IF(A87=A86,B86,83)</f>
        <v>83</v>
      </c>
      <c r="C87" s="52" t="s">
        <v>533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>
        <v>11.765000000000001</v>
      </c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>
        <f>IF(ISERROR(SUM(LARGE(D87:BF87,1)+LARGE(D87:BF87,2)+LARGE(D87:BF87,3)+LARGE(D87:BF87,4)+LARGE(D87:BF87,5))),SUM(D87:BF87),SUM(LARGE(D87:BF87,1)+LARGE(D87:BF87,2)+LARGE(D87:BF87,3)+LARGE(D87:BF87,4)+LARGE(D87:BF87,5)))</f>
        <v>11.765000000000001</v>
      </c>
      <c r="BH87" s="5">
        <f>COUNTIF(D87:BF87,"&gt;.1")</f>
        <v>1</v>
      </c>
      <c r="BI87" s="48" t="s">
        <v>533</v>
      </c>
    </row>
    <row r="88" spans="1:61" x14ac:dyDescent="0.25">
      <c r="A88" s="49">
        <f>BG88</f>
        <v>11.764705882352928</v>
      </c>
      <c r="B88" s="48">
        <f>IF(A88=A87,B87,84)</f>
        <v>84</v>
      </c>
      <c r="C88" s="52" t="s">
        <v>345</v>
      </c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>
        <v>11.764705882352928</v>
      </c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>
        <f>IF(ISERROR(SUM(LARGE(D88:BF88,1)+LARGE(D88:BF88,2)+LARGE(D88:BF88,3)+LARGE(D88:BF88,4)+LARGE(D88:BF88,5))),SUM(D88:BF88),SUM(LARGE(D88:BF88,1)+LARGE(D88:BF88,2)+LARGE(D88:BF88,3)+LARGE(D88:BF88,4)+LARGE(D88:BF88,5)))</f>
        <v>11.764705882352928</v>
      </c>
      <c r="BH88" s="74">
        <f>COUNTIF(D88:BF88,"&gt;.1")</f>
        <v>1</v>
      </c>
      <c r="BI88" s="48" t="s">
        <v>345</v>
      </c>
    </row>
    <row r="89" spans="1:61" x14ac:dyDescent="0.25">
      <c r="A89" s="49">
        <f>BG89</f>
        <v>8.3333333333333286</v>
      </c>
      <c r="B89" s="48">
        <f>IF(A89=A88,B88,85)</f>
        <v>85</v>
      </c>
      <c r="C89" s="52" t="s">
        <v>51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>
        <v>8.3333333333333286</v>
      </c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>
        <f>IF(ISERROR(SUM(LARGE(D89:BF89,1)+LARGE(D89:BF89,2)+LARGE(D89:BF89,3)+LARGE(D89:BF89,4)+LARGE(D89:BF89,5))),SUM(D89:BF89),SUM(LARGE(D89:BF89,1)+LARGE(D89:BF89,2)+LARGE(D89:BF89,3)+LARGE(D89:BF89,4)+LARGE(D89:BF89,5)))</f>
        <v>8.3333333333333286</v>
      </c>
      <c r="BH89" s="5">
        <f>COUNTIF(D89:BF89,"&gt;.1")</f>
        <v>1</v>
      </c>
      <c r="BI89" s="48" t="s">
        <v>51</v>
      </c>
    </row>
    <row r="90" spans="1:61" x14ac:dyDescent="0.25">
      <c r="A90" s="49">
        <f>BG90</f>
        <v>8.3333333333333286</v>
      </c>
      <c r="B90" s="48">
        <f>IF(A90=A89,B89,86)</f>
        <v>85</v>
      </c>
      <c r="C90" s="52" t="s">
        <v>354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>
        <v>8.3333333333333286</v>
      </c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>
        <f>IF(ISERROR(SUM(LARGE(D90:BF90,1)+LARGE(D90:BF90,2)+LARGE(D90:BF90,3)+LARGE(D90:BF90,4)+LARGE(D90:BF90,5))),SUM(D90:BF90),SUM(LARGE(D90:BF90,1)+LARGE(D90:BF90,2)+LARGE(D90:BF90,3)+LARGE(D90:BF90,4)+LARGE(D90:BF90,5)))</f>
        <v>8.3333333333333286</v>
      </c>
      <c r="BH90" s="74">
        <f>COUNTIF(D90:BF90,"&gt;.1")</f>
        <v>1</v>
      </c>
      <c r="BI90" s="48" t="s">
        <v>354</v>
      </c>
    </row>
    <row r="91" spans="1:61" x14ac:dyDescent="0.25">
      <c r="A91" s="49">
        <f>BG91</f>
        <v>5.2631578947368354</v>
      </c>
      <c r="B91" s="48">
        <f>IF(A91=A90,B90,87)</f>
        <v>87</v>
      </c>
      <c r="C91" s="52" t="s">
        <v>172</v>
      </c>
      <c r="D91" s="50"/>
      <c r="E91" s="50"/>
      <c r="F91" s="50"/>
      <c r="G91" s="50"/>
      <c r="H91" s="50"/>
      <c r="I91" s="50"/>
      <c r="J91" s="50"/>
      <c r="K91" s="50">
        <v>5.2631578947368354</v>
      </c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>
        <f>IF(ISERROR(SUM(LARGE(D91:BF91,1)+LARGE(D91:BF91,2)+LARGE(D91:BF91,3)+LARGE(D91:BF91,4)+LARGE(D91:BF91,5))),SUM(D91:BF91),SUM(LARGE(D91:BF91,1)+LARGE(D91:BF91,2)+LARGE(D91:BF91,3)+LARGE(D91:BF91,4)+LARGE(D91:BF91,5)))</f>
        <v>5.2631578947368354</v>
      </c>
      <c r="BH91" s="5">
        <f>COUNTIF(D91:BF91,"&gt;.1")</f>
        <v>1</v>
      </c>
      <c r="BI91" s="48" t="s">
        <v>172</v>
      </c>
    </row>
  </sheetData>
  <sortState ref="C5:BG91">
    <sortCondition descending="1" ref="BG5:BG91"/>
  </sortState>
  <conditionalFormatting sqref="D5:BF5">
    <cfRule type="top10" dxfId="1334" priority="261" rank="5"/>
  </conditionalFormatting>
  <conditionalFormatting sqref="C5">
    <cfRule type="expression" dxfId="1333" priority="260">
      <formula>BH5&gt;2</formula>
    </cfRule>
  </conditionalFormatting>
  <conditionalFormatting sqref="D6:BF6">
    <cfRule type="top10" dxfId="1332" priority="259" rank="5"/>
  </conditionalFormatting>
  <conditionalFormatting sqref="C6">
    <cfRule type="expression" dxfId="1331" priority="258">
      <formula>BH6&gt;2</formula>
    </cfRule>
  </conditionalFormatting>
  <conditionalFormatting sqref="D7:BF7">
    <cfRule type="top10" dxfId="1330" priority="257" rank="5"/>
  </conditionalFormatting>
  <conditionalFormatting sqref="C7">
    <cfRule type="expression" dxfId="1329" priority="256">
      <formula>BH7&gt;2</formula>
    </cfRule>
  </conditionalFormatting>
  <conditionalFormatting sqref="D8:BF8">
    <cfRule type="top10" dxfId="1328" priority="255" rank="5"/>
  </conditionalFormatting>
  <conditionalFormatting sqref="C8">
    <cfRule type="expression" dxfId="1327" priority="254">
      <formula>BH8&gt;2</formula>
    </cfRule>
  </conditionalFormatting>
  <conditionalFormatting sqref="D9:BF9">
    <cfRule type="top10" dxfId="1326" priority="253" rank="5"/>
  </conditionalFormatting>
  <conditionalFormatting sqref="C9">
    <cfRule type="expression" dxfId="1325" priority="252">
      <formula>BH9&gt;2</formula>
    </cfRule>
  </conditionalFormatting>
  <conditionalFormatting sqref="D10:BF10">
    <cfRule type="top10" dxfId="1324" priority="251" rank="5"/>
  </conditionalFormatting>
  <conditionalFormatting sqref="C10">
    <cfRule type="expression" dxfId="1323" priority="250">
      <formula>BH10&gt;2</formula>
    </cfRule>
  </conditionalFormatting>
  <conditionalFormatting sqref="D11:BF11">
    <cfRule type="top10" dxfId="1322" priority="249" rank="5"/>
  </conditionalFormatting>
  <conditionalFormatting sqref="C11">
    <cfRule type="expression" dxfId="1321" priority="248">
      <formula>BH11&gt;2</formula>
    </cfRule>
  </conditionalFormatting>
  <conditionalFormatting sqref="D12:BF12">
    <cfRule type="top10" dxfId="1320" priority="247" rank="5"/>
  </conditionalFormatting>
  <conditionalFormatting sqref="C12">
    <cfRule type="expression" dxfId="1319" priority="246">
      <formula>BH12&gt;2</formula>
    </cfRule>
  </conditionalFormatting>
  <conditionalFormatting sqref="D13:BF13">
    <cfRule type="top10" dxfId="1318" priority="245" rank="5"/>
  </conditionalFormatting>
  <conditionalFormatting sqref="C13">
    <cfRule type="expression" dxfId="1317" priority="244">
      <formula>BH13&gt;2</formula>
    </cfRule>
  </conditionalFormatting>
  <conditionalFormatting sqref="D14:BF14">
    <cfRule type="top10" dxfId="1316" priority="243" rank="5"/>
  </conditionalFormatting>
  <conditionalFormatting sqref="C14">
    <cfRule type="expression" dxfId="1315" priority="242">
      <formula>BH14&gt;2</formula>
    </cfRule>
  </conditionalFormatting>
  <conditionalFormatting sqref="D15:BF15">
    <cfRule type="top10" dxfId="1314" priority="241" rank="5"/>
  </conditionalFormatting>
  <conditionalFormatting sqref="C15">
    <cfRule type="expression" dxfId="1313" priority="240">
      <formula>BH15&gt;2</formula>
    </cfRule>
  </conditionalFormatting>
  <conditionalFormatting sqref="D16:BF16">
    <cfRule type="top10" dxfId="1312" priority="239" rank="5"/>
  </conditionalFormatting>
  <conditionalFormatting sqref="C16">
    <cfRule type="expression" dxfId="1311" priority="238">
      <formula>BH16&gt;2</formula>
    </cfRule>
  </conditionalFormatting>
  <conditionalFormatting sqref="D17:BF17">
    <cfRule type="top10" dxfId="1310" priority="237" rank="5"/>
  </conditionalFormatting>
  <conditionalFormatting sqref="C17">
    <cfRule type="expression" dxfId="1309" priority="236">
      <formula>BH17&gt;2</formula>
    </cfRule>
  </conditionalFormatting>
  <conditionalFormatting sqref="D18:BF18">
    <cfRule type="top10" dxfId="1308" priority="235" rank="5"/>
  </conditionalFormatting>
  <conditionalFormatting sqref="C18">
    <cfRule type="expression" dxfId="1307" priority="234">
      <formula>BH18&gt;2</formula>
    </cfRule>
  </conditionalFormatting>
  <conditionalFormatting sqref="D19:BF19">
    <cfRule type="top10" dxfId="1306" priority="233" rank="5"/>
  </conditionalFormatting>
  <conditionalFormatting sqref="C19">
    <cfRule type="expression" dxfId="1305" priority="232">
      <formula>BH19&gt;2</formula>
    </cfRule>
  </conditionalFormatting>
  <conditionalFormatting sqref="D20:BF20">
    <cfRule type="top10" dxfId="1304" priority="231" rank="5"/>
  </conditionalFormatting>
  <conditionalFormatting sqref="C20">
    <cfRule type="expression" dxfId="1303" priority="230">
      <formula>BH20&gt;2</formula>
    </cfRule>
  </conditionalFormatting>
  <conditionalFormatting sqref="D21:BF21">
    <cfRule type="top10" dxfId="1302" priority="229" rank="5"/>
  </conditionalFormatting>
  <conditionalFormatting sqref="C21">
    <cfRule type="expression" dxfId="1301" priority="228">
      <formula>BH21&gt;2</formula>
    </cfRule>
  </conditionalFormatting>
  <conditionalFormatting sqref="D22:BF22">
    <cfRule type="top10" dxfId="1300" priority="227" rank="5"/>
  </conditionalFormatting>
  <conditionalFormatting sqref="C22">
    <cfRule type="expression" dxfId="1299" priority="226">
      <formula>BH22&gt;2</formula>
    </cfRule>
  </conditionalFormatting>
  <conditionalFormatting sqref="D23:BF23">
    <cfRule type="top10" dxfId="1298" priority="225" rank="5"/>
  </conditionalFormatting>
  <conditionalFormatting sqref="C23">
    <cfRule type="expression" dxfId="1297" priority="224">
      <formula>BH23&gt;2</formula>
    </cfRule>
  </conditionalFormatting>
  <conditionalFormatting sqref="D24:BF24">
    <cfRule type="top10" dxfId="1296" priority="223" rank="5"/>
  </conditionalFormatting>
  <conditionalFormatting sqref="C24">
    <cfRule type="expression" dxfId="1295" priority="222">
      <formula>BH24&gt;2</formula>
    </cfRule>
  </conditionalFormatting>
  <conditionalFormatting sqref="D25:BF25">
    <cfRule type="top10" dxfId="1294" priority="221" rank="5"/>
  </conditionalFormatting>
  <conditionalFormatting sqref="C25">
    <cfRule type="expression" dxfId="1293" priority="220">
      <formula>BH25&gt;2</formula>
    </cfRule>
  </conditionalFormatting>
  <conditionalFormatting sqref="D26:BF26">
    <cfRule type="top10" dxfId="1292" priority="219" rank="5"/>
  </conditionalFormatting>
  <conditionalFormatting sqref="C26">
    <cfRule type="expression" dxfId="1291" priority="218">
      <formula>BH26&gt;2</formula>
    </cfRule>
  </conditionalFormatting>
  <conditionalFormatting sqref="D27:BF27">
    <cfRule type="top10" dxfId="1290" priority="217" rank="5"/>
  </conditionalFormatting>
  <conditionalFormatting sqref="C27">
    <cfRule type="expression" dxfId="1289" priority="216">
      <formula>BH27&gt;2</formula>
    </cfRule>
  </conditionalFormatting>
  <conditionalFormatting sqref="D28:BF28">
    <cfRule type="top10" dxfId="1288" priority="215" rank="5"/>
  </conditionalFormatting>
  <conditionalFormatting sqref="C28">
    <cfRule type="expression" dxfId="1287" priority="214">
      <formula>BH28&gt;2</formula>
    </cfRule>
  </conditionalFormatting>
  <conditionalFormatting sqref="D29:BF29">
    <cfRule type="top10" dxfId="1286" priority="213" rank="5"/>
  </conditionalFormatting>
  <conditionalFormatting sqref="C29">
    <cfRule type="expression" dxfId="1285" priority="212">
      <formula>BH29&gt;2</formula>
    </cfRule>
  </conditionalFormatting>
  <conditionalFormatting sqref="D30:BF30">
    <cfRule type="top10" dxfId="1284" priority="211" rank="5"/>
  </conditionalFormatting>
  <conditionalFormatting sqref="C30">
    <cfRule type="expression" dxfId="1283" priority="210">
      <formula>BH30&gt;2</formula>
    </cfRule>
  </conditionalFormatting>
  <conditionalFormatting sqref="D31:BF31">
    <cfRule type="top10" dxfId="1282" priority="209" rank="5"/>
  </conditionalFormatting>
  <conditionalFormatting sqref="C31">
    <cfRule type="expression" dxfId="1281" priority="208">
      <formula>BH31&gt;2</formula>
    </cfRule>
  </conditionalFormatting>
  <conditionalFormatting sqref="D32:BF32">
    <cfRule type="top10" dxfId="1280" priority="207" rank="5"/>
  </conditionalFormatting>
  <conditionalFormatting sqref="C32">
    <cfRule type="expression" dxfId="1279" priority="206">
      <formula>BH32&gt;2</formula>
    </cfRule>
  </conditionalFormatting>
  <conditionalFormatting sqref="D33:BF33">
    <cfRule type="top10" dxfId="1278" priority="205" rank="5"/>
  </conditionalFormatting>
  <conditionalFormatting sqref="C33">
    <cfRule type="expression" dxfId="1277" priority="204">
      <formula>BH33&gt;2</formula>
    </cfRule>
  </conditionalFormatting>
  <conditionalFormatting sqref="D34:BF34">
    <cfRule type="top10" dxfId="1276" priority="203" rank="5"/>
  </conditionalFormatting>
  <conditionalFormatting sqref="C34">
    <cfRule type="expression" dxfId="1275" priority="202">
      <formula>BH34&gt;2</formula>
    </cfRule>
  </conditionalFormatting>
  <conditionalFormatting sqref="D35:BF35">
    <cfRule type="top10" dxfId="1274" priority="201" rank="5"/>
  </conditionalFormatting>
  <conditionalFormatting sqref="C35">
    <cfRule type="expression" dxfId="1273" priority="200">
      <formula>BH35&gt;2</formula>
    </cfRule>
  </conditionalFormatting>
  <conditionalFormatting sqref="D36:BF36">
    <cfRule type="top10" dxfId="1272" priority="199" rank="5"/>
  </conditionalFormatting>
  <conditionalFormatting sqref="C36">
    <cfRule type="expression" dxfId="1271" priority="198">
      <formula>BH36&gt;2</formula>
    </cfRule>
  </conditionalFormatting>
  <conditionalFormatting sqref="D37:BF37">
    <cfRule type="top10" dxfId="1270" priority="197" rank="5"/>
  </conditionalFormatting>
  <conditionalFormatting sqref="C37">
    <cfRule type="expression" dxfId="1269" priority="196">
      <formula>BH37&gt;2</formula>
    </cfRule>
  </conditionalFormatting>
  <conditionalFormatting sqref="D38:BF38">
    <cfRule type="top10" dxfId="1268" priority="195" rank="5"/>
  </conditionalFormatting>
  <conditionalFormatting sqref="C38">
    <cfRule type="expression" dxfId="1267" priority="194">
      <formula>BH38&gt;2</formula>
    </cfRule>
  </conditionalFormatting>
  <conditionalFormatting sqref="D39:BF39">
    <cfRule type="top10" dxfId="1266" priority="193" rank="5"/>
  </conditionalFormatting>
  <conditionalFormatting sqref="C39">
    <cfRule type="expression" dxfId="1265" priority="192">
      <formula>BH39&gt;2</formula>
    </cfRule>
  </conditionalFormatting>
  <conditionalFormatting sqref="D40:BF40">
    <cfRule type="top10" dxfId="1264" priority="191" rank="5"/>
  </conditionalFormatting>
  <conditionalFormatting sqref="C40">
    <cfRule type="expression" dxfId="1263" priority="190">
      <formula>BH40&gt;2</formula>
    </cfRule>
  </conditionalFormatting>
  <conditionalFormatting sqref="D41:BF41">
    <cfRule type="top10" dxfId="1262" priority="189" rank="5"/>
  </conditionalFormatting>
  <conditionalFormatting sqref="C41">
    <cfRule type="expression" dxfId="1261" priority="188">
      <formula>BH41&gt;2</formula>
    </cfRule>
  </conditionalFormatting>
  <conditionalFormatting sqref="D42:BF42">
    <cfRule type="top10" dxfId="1260" priority="187" rank="5"/>
  </conditionalFormatting>
  <conditionalFormatting sqref="C42">
    <cfRule type="expression" dxfId="1259" priority="186">
      <formula>BH42&gt;2</formula>
    </cfRule>
  </conditionalFormatting>
  <conditionalFormatting sqref="D43:BF43">
    <cfRule type="top10" dxfId="1258" priority="185" rank="5"/>
  </conditionalFormatting>
  <conditionalFormatting sqref="C43">
    <cfRule type="expression" dxfId="1257" priority="184">
      <formula>BH43&gt;2</formula>
    </cfRule>
  </conditionalFormatting>
  <conditionalFormatting sqref="D44:BF44">
    <cfRule type="top10" dxfId="1256" priority="183" rank="5"/>
  </conditionalFormatting>
  <conditionalFormatting sqref="C44">
    <cfRule type="expression" dxfId="1255" priority="182">
      <formula>BH44&gt;2</formula>
    </cfRule>
  </conditionalFormatting>
  <conditionalFormatting sqref="D45:BF45">
    <cfRule type="top10" dxfId="1254" priority="181" rank="5"/>
  </conditionalFormatting>
  <conditionalFormatting sqref="C45">
    <cfRule type="expression" dxfId="1253" priority="180">
      <formula>BH45&gt;2</formula>
    </cfRule>
  </conditionalFormatting>
  <conditionalFormatting sqref="D46:BF46">
    <cfRule type="top10" dxfId="1252" priority="179" rank="5"/>
  </conditionalFormatting>
  <conditionalFormatting sqref="C46">
    <cfRule type="expression" dxfId="1251" priority="178">
      <formula>BH46&gt;2</formula>
    </cfRule>
  </conditionalFormatting>
  <conditionalFormatting sqref="D47:BF47">
    <cfRule type="top10" dxfId="1250" priority="177" rank="5"/>
  </conditionalFormatting>
  <conditionalFormatting sqref="C47">
    <cfRule type="expression" dxfId="1249" priority="176">
      <formula>BH47&gt;2</formula>
    </cfRule>
  </conditionalFormatting>
  <conditionalFormatting sqref="D48:BF48">
    <cfRule type="top10" dxfId="1248" priority="175" rank="5"/>
  </conditionalFormatting>
  <conditionalFormatting sqref="C48">
    <cfRule type="expression" dxfId="1247" priority="174">
      <formula>BH48&gt;2</formula>
    </cfRule>
  </conditionalFormatting>
  <conditionalFormatting sqref="D49:BF49">
    <cfRule type="top10" dxfId="1246" priority="173" rank="5"/>
  </conditionalFormatting>
  <conditionalFormatting sqref="C49">
    <cfRule type="expression" dxfId="1245" priority="172">
      <formula>BH49&gt;2</formula>
    </cfRule>
  </conditionalFormatting>
  <conditionalFormatting sqref="D50:BF50">
    <cfRule type="top10" dxfId="1244" priority="171" rank="5"/>
  </conditionalFormatting>
  <conditionalFormatting sqref="C50">
    <cfRule type="expression" dxfId="1243" priority="170">
      <formula>BH50&gt;2</formula>
    </cfRule>
  </conditionalFormatting>
  <conditionalFormatting sqref="D51:BF51">
    <cfRule type="top10" dxfId="1242" priority="169" rank="5"/>
  </conditionalFormatting>
  <conditionalFormatting sqref="C51">
    <cfRule type="expression" dxfId="1241" priority="168">
      <formula>BH51&gt;2</formula>
    </cfRule>
  </conditionalFormatting>
  <conditionalFormatting sqref="D52:BF52">
    <cfRule type="top10" dxfId="1240" priority="167" rank="5"/>
  </conditionalFormatting>
  <conditionalFormatting sqref="C52">
    <cfRule type="expression" dxfId="1239" priority="166">
      <formula>BH52&gt;2</formula>
    </cfRule>
  </conditionalFormatting>
  <conditionalFormatting sqref="D53:BF53">
    <cfRule type="top10" dxfId="1238" priority="165" rank="5"/>
  </conditionalFormatting>
  <conditionalFormatting sqref="C53">
    <cfRule type="expression" dxfId="1237" priority="164">
      <formula>BH53&gt;2</formula>
    </cfRule>
  </conditionalFormatting>
  <conditionalFormatting sqref="D54:BF54">
    <cfRule type="top10" dxfId="1236" priority="163" rank="5"/>
  </conditionalFormatting>
  <conditionalFormatting sqref="C54">
    <cfRule type="expression" dxfId="1235" priority="162">
      <formula>BH54&gt;2</formula>
    </cfRule>
  </conditionalFormatting>
  <conditionalFormatting sqref="D55:BF55">
    <cfRule type="top10" dxfId="1234" priority="161" rank="5"/>
  </conditionalFormatting>
  <conditionalFormatting sqref="C55">
    <cfRule type="expression" dxfId="1233" priority="160">
      <formula>BH55&gt;2</formula>
    </cfRule>
  </conditionalFormatting>
  <conditionalFormatting sqref="D56:BF56">
    <cfRule type="top10" dxfId="1232" priority="159" rank="5"/>
  </conditionalFormatting>
  <conditionalFormatting sqref="C56">
    <cfRule type="expression" dxfId="1231" priority="158">
      <formula>BH56&gt;2</formula>
    </cfRule>
  </conditionalFormatting>
  <conditionalFormatting sqref="D57:BF57">
    <cfRule type="top10" dxfId="1230" priority="157" rank="5"/>
  </conditionalFormatting>
  <conditionalFormatting sqref="C57">
    <cfRule type="expression" dxfId="1229" priority="156">
      <formula>BH57&gt;2</formula>
    </cfRule>
  </conditionalFormatting>
  <conditionalFormatting sqref="D58:BF58">
    <cfRule type="top10" dxfId="1228" priority="155" rank="5"/>
  </conditionalFormatting>
  <conditionalFormatting sqref="C58">
    <cfRule type="expression" dxfId="1227" priority="154">
      <formula>BH58&gt;2</formula>
    </cfRule>
  </conditionalFormatting>
  <conditionalFormatting sqref="D59:BF59">
    <cfRule type="top10" dxfId="1226" priority="153" rank="5"/>
  </conditionalFormatting>
  <conditionalFormatting sqref="C59">
    <cfRule type="expression" dxfId="1225" priority="152">
      <formula>BH59&gt;2</formula>
    </cfRule>
  </conditionalFormatting>
  <conditionalFormatting sqref="D60:BF60">
    <cfRule type="top10" dxfId="1224" priority="151" rank="5"/>
  </conditionalFormatting>
  <conditionalFormatting sqref="C60">
    <cfRule type="expression" dxfId="1223" priority="150">
      <formula>BH60&gt;2</formula>
    </cfRule>
  </conditionalFormatting>
  <conditionalFormatting sqref="D61:BF61">
    <cfRule type="top10" dxfId="1222" priority="149" rank="5"/>
  </conditionalFormatting>
  <conditionalFormatting sqref="C61">
    <cfRule type="expression" dxfId="1221" priority="148">
      <formula>BH61&gt;2</formula>
    </cfRule>
  </conditionalFormatting>
  <conditionalFormatting sqref="D62:BF62">
    <cfRule type="top10" dxfId="1220" priority="147" rank="5"/>
  </conditionalFormatting>
  <conditionalFormatting sqref="C62">
    <cfRule type="expression" dxfId="1219" priority="146">
      <formula>BH62&gt;2</formula>
    </cfRule>
  </conditionalFormatting>
  <conditionalFormatting sqref="D63:BF63">
    <cfRule type="top10" dxfId="1218" priority="145" rank="5"/>
  </conditionalFormatting>
  <conditionalFormatting sqref="C63">
    <cfRule type="expression" dxfId="1217" priority="144">
      <formula>BH63&gt;2</formula>
    </cfRule>
  </conditionalFormatting>
  <conditionalFormatting sqref="D64:BF64">
    <cfRule type="top10" dxfId="1216" priority="143" rank="5"/>
  </conditionalFormatting>
  <conditionalFormatting sqref="C64">
    <cfRule type="expression" dxfId="1215" priority="142">
      <formula>BH64&gt;2</formula>
    </cfRule>
  </conditionalFormatting>
  <conditionalFormatting sqref="D65:BF65">
    <cfRule type="top10" dxfId="1214" priority="141" rank="5"/>
  </conditionalFormatting>
  <conditionalFormatting sqref="C65">
    <cfRule type="expression" dxfId="1213" priority="140">
      <formula>BH65&gt;2</formula>
    </cfRule>
  </conditionalFormatting>
  <conditionalFormatting sqref="D66:BF66">
    <cfRule type="top10" dxfId="1212" priority="139" rank="5"/>
  </conditionalFormatting>
  <conditionalFormatting sqref="C66">
    <cfRule type="expression" dxfId="1211" priority="138">
      <formula>BH66&gt;2</formula>
    </cfRule>
  </conditionalFormatting>
  <conditionalFormatting sqref="D67:BF67">
    <cfRule type="top10" dxfId="1210" priority="137" rank="5"/>
  </conditionalFormatting>
  <conditionalFormatting sqref="C67">
    <cfRule type="expression" dxfId="1209" priority="136">
      <formula>BH67&gt;2</formula>
    </cfRule>
  </conditionalFormatting>
  <conditionalFormatting sqref="D68:BF68">
    <cfRule type="top10" dxfId="1208" priority="135" rank="5"/>
  </conditionalFormatting>
  <conditionalFormatting sqref="C68">
    <cfRule type="expression" dxfId="1207" priority="134">
      <formula>BH68&gt;2</formula>
    </cfRule>
  </conditionalFormatting>
  <conditionalFormatting sqref="D69:BF69">
    <cfRule type="top10" dxfId="1206" priority="133" rank="5"/>
  </conditionalFormatting>
  <conditionalFormatting sqref="C69">
    <cfRule type="expression" dxfId="1205" priority="132">
      <formula>BH69&gt;2</formula>
    </cfRule>
  </conditionalFormatting>
  <conditionalFormatting sqref="D70:BF70">
    <cfRule type="top10" dxfId="1204" priority="131" rank="5"/>
  </conditionalFormatting>
  <conditionalFormatting sqref="C70">
    <cfRule type="expression" dxfId="1203" priority="130">
      <formula>BH70&gt;2</formula>
    </cfRule>
  </conditionalFormatting>
  <conditionalFormatting sqref="D71:BF71">
    <cfRule type="top10" dxfId="1202" priority="129" rank="5"/>
  </conditionalFormatting>
  <conditionalFormatting sqref="C71">
    <cfRule type="expression" dxfId="1201" priority="128">
      <formula>BH71&gt;2</formula>
    </cfRule>
  </conditionalFormatting>
  <conditionalFormatting sqref="D72:BF72">
    <cfRule type="top10" dxfId="1200" priority="127" rank="5"/>
  </conditionalFormatting>
  <conditionalFormatting sqref="C72">
    <cfRule type="expression" dxfId="1199" priority="126">
      <formula>BH72&gt;2</formula>
    </cfRule>
  </conditionalFormatting>
  <conditionalFormatting sqref="D73:BF73">
    <cfRule type="top10" dxfId="1198" priority="125" rank="5"/>
  </conditionalFormatting>
  <conditionalFormatting sqref="C73">
    <cfRule type="expression" dxfId="1197" priority="124">
      <formula>BH73&gt;2</formula>
    </cfRule>
  </conditionalFormatting>
  <conditionalFormatting sqref="D74:BF74">
    <cfRule type="top10" dxfId="1196" priority="123" rank="5"/>
  </conditionalFormatting>
  <conditionalFormatting sqref="C74">
    <cfRule type="expression" dxfId="1195" priority="122">
      <formula>BH74&gt;2</formula>
    </cfRule>
  </conditionalFormatting>
  <conditionalFormatting sqref="D75:BF75">
    <cfRule type="top10" dxfId="1194" priority="121" rank="5"/>
  </conditionalFormatting>
  <conditionalFormatting sqref="C75">
    <cfRule type="expression" dxfId="1193" priority="120">
      <formula>BH75&gt;2</formula>
    </cfRule>
  </conditionalFormatting>
  <conditionalFormatting sqref="D76:BF76">
    <cfRule type="top10" dxfId="1192" priority="119" rank="5"/>
  </conditionalFormatting>
  <conditionalFormatting sqref="C76">
    <cfRule type="expression" dxfId="1191" priority="118">
      <formula>BH76&gt;2</formula>
    </cfRule>
  </conditionalFormatting>
  <conditionalFormatting sqref="D77:BF77">
    <cfRule type="top10" dxfId="1190" priority="117" rank="5"/>
  </conditionalFormatting>
  <conditionalFormatting sqref="C77">
    <cfRule type="expression" dxfId="1189" priority="116">
      <formula>BH77&gt;2</formula>
    </cfRule>
  </conditionalFormatting>
  <conditionalFormatting sqref="D78:BF78">
    <cfRule type="top10" dxfId="1188" priority="115" rank="5"/>
  </conditionalFormatting>
  <conditionalFormatting sqref="C78">
    <cfRule type="expression" dxfId="1187" priority="114">
      <formula>BH78&gt;2</formula>
    </cfRule>
  </conditionalFormatting>
  <conditionalFormatting sqref="D79:BF79">
    <cfRule type="top10" dxfId="1186" priority="113" rank="5"/>
  </conditionalFormatting>
  <conditionalFormatting sqref="C79">
    <cfRule type="expression" dxfId="1185" priority="112">
      <formula>BH79&gt;2</formula>
    </cfRule>
  </conditionalFormatting>
  <conditionalFormatting sqref="D80:BF80">
    <cfRule type="top10" dxfId="1184" priority="111" rank="5"/>
  </conditionalFormatting>
  <conditionalFormatting sqref="C80">
    <cfRule type="expression" dxfId="1183" priority="110">
      <formula>BH80&gt;2</formula>
    </cfRule>
  </conditionalFormatting>
  <conditionalFormatting sqref="D81:BF81">
    <cfRule type="top10" dxfId="1182" priority="109" rank="5"/>
  </conditionalFormatting>
  <conditionalFormatting sqref="C81">
    <cfRule type="expression" dxfId="1181" priority="108">
      <formula>BH81&gt;2</formula>
    </cfRule>
  </conditionalFormatting>
  <conditionalFormatting sqref="D82:BF82">
    <cfRule type="top10" dxfId="1180" priority="107" rank="5"/>
  </conditionalFormatting>
  <conditionalFormatting sqref="C82">
    <cfRule type="expression" dxfId="1179" priority="106">
      <formula>BH82&gt;2</formula>
    </cfRule>
  </conditionalFormatting>
  <conditionalFormatting sqref="D83:BF83">
    <cfRule type="top10" dxfId="1178" priority="105" rank="5"/>
  </conditionalFormatting>
  <conditionalFormatting sqref="C83">
    <cfRule type="expression" dxfId="1177" priority="104">
      <formula>BH83&gt;2</formula>
    </cfRule>
  </conditionalFormatting>
  <conditionalFormatting sqref="D84:BF84">
    <cfRule type="top10" dxfId="1176" priority="103" rank="5"/>
  </conditionalFormatting>
  <conditionalFormatting sqref="C84">
    <cfRule type="expression" dxfId="1175" priority="102">
      <formula>BH84&gt;2</formula>
    </cfRule>
  </conditionalFormatting>
  <conditionalFormatting sqref="D85:BF85">
    <cfRule type="top10" dxfId="1174" priority="101" rank="5"/>
  </conditionalFormatting>
  <conditionalFormatting sqref="C85">
    <cfRule type="expression" dxfId="1173" priority="100">
      <formula>BH85&gt;2</formula>
    </cfRule>
  </conditionalFormatting>
  <conditionalFormatting sqref="D86:BF86">
    <cfRule type="top10" dxfId="1172" priority="99" rank="5"/>
  </conditionalFormatting>
  <conditionalFormatting sqref="C86">
    <cfRule type="expression" dxfId="1171" priority="98">
      <formula>BH86&gt;2</formula>
    </cfRule>
  </conditionalFormatting>
  <conditionalFormatting sqref="D87:BF87">
    <cfRule type="top10" dxfId="1170" priority="97" rank="5"/>
  </conditionalFormatting>
  <conditionalFormatting sqref="C87">
    <cfRule type="expression" dxfId="1169" priority="96">
      <formula>BH87&gt;2</formula>
    </cfRule>
  </conditionalFormatting>
  <conditionalFormatting sqref="D88:BF88">
    <cfRule type="top10" dxfId="1168" priority="95" rank="5"/>
  </conditionalFormatting>
  <conditionalFormatting sqref="C88">
    <cfRule type="expression" dxfId="1167" priority="94">
      <formula>BH88&gt;2</formula>
    </cfRule>
  </conditionalFormatting>
  <conditionalFormatting sqref="D89:BF89">
    <cfRule type="top10" dxfId="1166" priority="93" rank="5"/>
  </conditionalFormatting>
  <conditionalFormatting sqref="C89">
    <cfRule type="expression" dxfId="1165" priority="92">
      <formula>BH89&gt;2</formula>
    </cfRule>
  </conditionalFormatting>
  <conditionalFormatting sqref="D90:BF90">
    <cfRule type="top10" dxfId="1164" priority="91" rank="5"/>
  </conditionalFormatting>
  <conditionalFormatting sqref="C90">
    <cfRule type="expression" dxfId="1163" priority="90">
      <formula>BH90&gt;2</formula>
    </cfRule>
  </conditionalFormatting>
  <conditionalFormatting sqref="D91:BF91">
    <cfRule type="top10" dxfId="1162" priority="89" rank="5"/>
  </conditionalFormatting>
  <conditionalFormatting sqref="C91">
    <cfRule type="expression" dxfId="1161" priority="88">
      <formula>BH91&gt;2</formula>
    </cfRule>
  </conditionalFormatting>
  <conditionalFormatting sqref="BI5">
    <cfRule type="expression" dxfId="1160" priority="87">
      <formula>DN5&gt;2</formula>
    </cfRule>
  </conditionalFormatting>
  <conditionalFormatting sqref="BI6">
    <cfRule type="expression" dxfId="1159" priority="86">
      <formula>DN6&gt;2</formula>
    </cfRule>
  </conditionalFormatting>
  <conditionalFormatting sqref="BI7">
    <cfRule type="expression" dxfId="1158" priority="85">
      <formula>DN7&gt;2</formula>
    </cfRule>
  </conditionalFormatting>
  <conditionalFormatting sqref="BI8">
    <cfRule type="expression" dxfId="1157" priority="84">
      <formula>DN8&gt;2</formula>
    </cfRule>
  </conditionalFormatting>
  <conditionalFormatting sqref="BI9">
    <cfRule type="expression" dxfId="1156" priority="83">
      <formula>DN9&gt;2</formula>
    </cfRule>
  </conditionalFormatting>
  <conditionalFormatting sqref="BI10">
    <cfRule type="expression" dxfId="1155" priority="82">
      <formula>DN10&gt;2</formula>
    </cfRule>
  </conditionalFormatting>
  <conditionalFormatting sqref="BI11">
    <cfRule type="expression" dxfId="1154" priority="81">
      <formula>DN11&gt;2</formula>
    </cfRule>
  </conditionalFormatting>
  <conditionalFormatting sqref="BI12">
    <cfRule type="expression" dxfId="1153" priority="80">
      <formula>DN12&gt;2</formula>
    </cfRule>
  </conditionalFormatting>
  <conditionalFormatting sqref="BI13">
    <cfRule type="expression" dxfId="1152" priority="79">
      <formula>DN13&gt;2</formula>
    </cfRule>
  </conditionalFormatting>
  <conditionalFormatting sqref="BI14">
    <cfRule type="expression" dxfId="1151" priority="78">
      <formula>DN14&gt;2</formula>
    </cfRule>
  </conditionalFormatting>
  <conditionalFormatting sqref="BI15">
    <cfRule type="expression" dxfId="1150" priority="77">
      <formula>DN15&gt;2</formula>
    </cfRule>
  </conditionalFormatting>
  <conditionalFormatting sqref="BI16">
    <cfRule type="expression" dxfId="1149" priority="76">
      <formula>DN16&gt;2</formula>
    </cfRule>
  </conditionalFormatting>
  <conditionalFormatting sqref="BI17">
    <cfRule type="expression" dxfId="1148" priority="75">
      <formula>DN17&gt;2</formula>
    </cfRule>
  </conditionalFormatting>
  <conditionalFormatting sqref="BI18">
    <cfRule type="expression" dxfId="1147" priority="74">
      <formula>DN18&gt;2</formula>
    </cfRule>
  </conditionalFormatting>
  <conditionalFormatting sqref="BI19">
    <cfRule type="expression" dxfId="1146" priority="73">
      <formula>DN19&gt;2</formula>
    </cfRule>
  </conditionalFormatting>
  <conditionalFormatting sqref="BI20">
    <cfRule type="expression" dxfId="1145" priority="72">
      <formula>DN20&gt;2</formula>
    </cfRule>
  </conditionalFormatting>
  <conditionalFormatting sqref="BI21">
    <cfRule type="expression" dxfId="1144" priority="71">
      <formula>DN21&gt;2</formula>
    </cfRule>
  </conditionalFormatting>
  <conditionalFormatting sqref="BI22">
    <cfRule type="expression" dxfId="1143" priority="70">
      <formula>DN22&gt;2</formula>
    </cfRule>
  </conditionalFormatting>
  <conditionalFormatting sqref="BI23">
    <cfRule type="expression" dxfId="1142" priority="69">
      <formula>DN23&gt;2</formula>
    </cfRule>
  </conditionalFormatting>
  <conditionalFormatting sqref="BI24">
    <cfRule type="expression" dxfId="1141" priority="68">
      <formula>DN24&gt;2</formula>
    </cfRule>
  </conditionalFormatting>
  <conditionalFormatting sqref="BI25">
    <cfRule type="expression" dxfId="1140" priority="67">
      <formula>DN25&gt;2</formula>
    </cfRule>
  </conditionalFormatting>
  <conditionalFormatting sqref="BI26">
    <cfRule type="expression" dxfId="1139" priority="66">
      <formula>DN26&gt;2</formula>
    </cfRule>
  </conditionalFormatting>
  <conditionalFormatting sqref="BI27">
    <cfRule type="expression" dxfId="1138" priority="65">
      <formula>DN27&gt;2</formula>
    </cfRule>
  </conditionalFormatting>
  <conditionalFormatting sqref="BI28">
    <cfRule type="expression" dxfId="1137" priority="64">
      <formula>DN28&gt;2</formula>
    </cfRule>
  </conditionalFormatting>
  <conditionalFormatting sqref="BI29">
    <cfRule type="expression" dxfId="1136" priority="63">
      <formula>DN29&gt;2</formula>
    </cfRule>
  </conditionalFormatting>
  <conditionalFormatting sqref="BI30">
    <cfRule type="expression" dxfId="1135" priority="62">
      <formula>DN30&gt;2</formula>
    </cfRule>
  </conditionalFormatting>
  <conditionalFormatting sqref="BI31">
    <cfRule type="expression" dxfId="1134" priority="61">
      <formula>DN31&gt;2</formula>
    </cfRule>
  </conditionalFormatting>
  <conditionalFormatting sqref="BI32">
    <cfRule type="expression" dxfId="1133" priority="60">
      <formula>DN32&gt;2</formula>
    </cfRule>
  </conditionalFormatting>
  <conditionalFormatting sqref="BI33">
    <cfRule type="expression" dxfId="1132" priority="59">
      <formula>DN33&gt;2</formula>
    </cfRule>
  </conditionalFormatting>
  <conditionalFormatting sqref="BI34">
    <cfRule type="expression" dxfId="1131" priority="58">
      <formula>DN34&gt;2</formula>
    </cfRule>
  </conditionalFormatting>
  <conditionalFormatting sqref="BI35">
    <cfRule type="expression" dxfId="1130" priority="57">
      <formula>DN35&gt;2</formula>
    </cfRule>
  </conditionalFormatting>
  <conditionalFormatting sqref="BI36">
    <cfRule type="expression" dxfId="1129" priority="56">
      <formula>DN36&gt;2</formula>
    </cfRule>
  </conditionalFormatting>
  <conditionalFormatting sqref="BI37">
    <cfRule type="expression" dxfId="1128" priority="55">
      <formula>DN37&gt;2</formula>
    </cfRule>
  </conditionalFormatting>
  <conditionalFormatting sqref="BI38">
    <cfRule type="expression" dxfId="1127" priority="54">
      <formula>DN38&gt;2</formula>
    </cfRule>
  </conditionalFormatting>
  <conditionalFormatting sqref="BI39">
    <cfRule type="expression" dxfId="1126" priority="53">
      <formula>DN39&gt;2</formula>
    </cfRule>
  </conditionalFormatting>
  <conditionalFormatting sqref="BI40">
    <cfRule type="expression" dxfId="1125" priority="52">
      <formula>DN40&gt;2</formula>
    </cfRule>
  </conditionalFormatting>
  <conditionalFormatting sqref="BI41">
    <cfRule type="expression" dxfId="1124" priority="51">
      <formula>DN41&gt;2</formula>
    </cfRule>
  </conditionalFormatting>
  <conditionalFormatting sqref="BI42">
    <cfRule type="expression" dxfId="1123" priority="50">
      <formula>DN42&gt;2</formula>
    </cfRule>
  </conditionalFormatting>
  <conditionalFormatting sqref="BI43">
    <cfRule type="expression" dxfId="1122" priority="49">
      <formula>DN43&gt;2</formula>
    </cfRule>
  </conditionalFormatting>
  <conditionalFormatting sqref="BI44">
    <cfRule type="expression" dxfId="1121" priority="48">
      <formula>DN44&gt;2</formula>
    </cfRule>
  </conditionalFormatting>
  <conditionalFormatting sqref="BI45">
    <cfRule type="expression" dxfId="1120" priority="47">
      <formula>DN45&gt;2</formula>
    </cfRule>
  </conditionalFormatting>
  <conditionalFormatting sqref="BI46">
    <cfRule type="expression" dxfId="1119" priority="46">
      <formula>DN46&gt;2</formula>
    </cfRule>
  </conditionalFormatting>
  <conditionalFormatting sqref="BI47">
    <cfRule type="expression" dxfId="1118" priority="45">
      <formula>DN47&gt;2</formula>
    </cfRule>
  </conditionalFormatting>
  <conditionalFormatting sqref="BI48">
    <cfRule type="expression" dxfId="1117" priority="44">
      <formula>DN48&gt;2</formula>
    </cfRule>
  </conditionalFormatting>
  <conditionalFormatting sqref="BI49">
    <cfRule type="expression" dxfId="1116" priority="43">
      <formula>DN49&gt;2</formula>
    </cfRule>
  </conditionalFormatting>
  <conditionalFormatting sqref="BI50">
    <cfRule type="expression" dxfId="1115" priority="42">
      <formula>DN50&gt;2</formula>
    </cfRule>
  </conditionalFormatting>
  <conditionalFormatting sqref="BI51">
    <cfRule type="expression" dxfId="1114" priority="41">
      <formula>DN51&gt;2</formula>
    </cfRule>
  </conditionalFormatting>
  <conditionalFormatting sqref="BI52">
    <cfRule type="expression" dxfId="1113" priority="40">
      <formula>DN52&gt;2</formula>
    </cfRule>
  </conditionalFormatting>
  <conditionalFormatting sqref="BI53">
    <cfRule type="expression" dxfId="1112" priority="39">
      <formula>DN53&gt;2</formula>
    </cfRule>
  </conditionalFormatting>
  <conditionalFormatting sqref="BI54">
    <cfRule type="expression" dxfId="1111" priority="38">
      <formula>DN54&gt;2</formula>
    </cfRule>
  </conditionalFormatting>
  <conditionalFormatting sqref="BI55">
    <cfRule type="expression" dxfId="1110" priority="37">
      <formula>DN55&gt;2</formula>
    </cfRule>
  </conditionalFormatting>
  <conditionalFormatting sqref="BI56">
    <cfRule type="expression" dxfId="1109" priority="36">
      <formula>DN56&gt;2</formula>
    </cfRule>
  </conditionalFormatting>
  <conditionalFormatting sqref="BI57">
    <cfRule type="expression" dxfId="1108" priority="35">
      <formula>DN57&gt;2</formula>
    </cfRule>
  </conditionalFormatting>
  <conditionalFormatting sqref="BI58">
    <cfRule type="expression" dxfId="1107" priority="34">
      <formula>DN58&gt;2</formula>
    </cfRule>
  </conditionalFormatting>
  <conditionalFormatting sqref="BI59">
    <cfRule type="expression" dxfId="1106" priority="33">
      <formula>DN59&gt;2</formula>
    </cfRule>
  </conditionalFormatting>
  <conditionalFormatting sqref="BI60">
    <cfRule type="expression" dxfId="1105" priority="32">
      <formula>DN60&gt;2</formula>
    </cfRule>
  </conditionalFormatting>
  <conditionalFormatting sqref="BI61">
    <cfRule type="expression" dxfId="1104" priority="31">
      <formula>DN61&gt;2</formula>
    </cfRule>
  </conditionalFormatting>
  <conditionalFormatting sqref="BI62">
    <cfRule type="expression" dxfId="1103" priority="30">
      <formula>DN62&gt;2</formula>
    </cfRule>
  </conditionalFormatting>
  <conditionalFormatting sqref="BI63">
    <cfRule type="expression" dxfId="1102" priority="29">
      <formula>DN63&gt;2</formula>
    </cfRule>
  </conditionalFormatting>
  <conditionalFormatting sqref="BI64">
    <cfRule type="expression" dxfId="1101" priority="28">
      <formula>DN64&gt;2</formula>
    </cfRule>
  </conditionalFormatting>
  <conditionalFormatting sqref="BI65">
    <cfRule type="expression" dxfId="1100" priority="27">
      <formula>DN65&gt;2</formula>
    </cfRule>
  </conditionalFormatting>
  <conditionalFormatting sqref="BI66">
    <cfRule type="expression" dxfId="1099" priority="26">
      <formula>DN66&gt;2</formula>
    </cfRule>
  </conditionalFormatting>
  <conditionalFormatting sqref="BI67">
    <cfRule type="expression" dxfId="1098" priority="25">
      <formula>DN67&gt;2</formula>
    </cfRule>
  </conditionalFormatting>
  <conditionalFormatting sqref="BI68">
    <cfRule type="expression" dxfId="1097" priority="24">
      <formula>DN68&gt;2</formula>
    </cfRule>
  </conditionalFormatting>
  <conditionalFormatting sqref="BI69">
    <cfRule type="expression" dxfId="1096" priority="23">
      <formula>DN69&gt;2</formula>
    </cfRule>
  </conditionalFormatting>
  <conditionalFormatting sqref="BI70">
    <cfRule type="expression" dxfId="1095" priority="22">
      <formula>DN70&gt;2</formula>
    </cfRule>
  </conditionalFormatting>
  <conditionalFormatting sqref="BI71">
    <cfRule type="expression" dxfId="1094" priority="21">
      <formula>DN71&gt;2</formula>
    </cfRule>
  </conditionalFormatting>
  <conditionalFormatting sqref="BI72">
    <cfRule type="expression" dxfId="1093" priority="20">
      <formula>DN72&gt;2</formula>
    </cfRule>
  </conditionalFormatting>
  <conditionalFormatting sqref="BI73">
    <cfRule type="expression" dxfId="1092" priority="19">
      <formula>DN73&gt;2</formula>
    </cfRule>
  </conditionalFormatting>
  <conditionalFormatting sqref="BI74">
    <cfRule type="expression" dxfId="1091" priority="18">
      <formula>DN74&gt;2</formula>
    </cfRule>
  </conditionalFormatting>
  <conditionalFormatting sqref="BI75">
    <cfRule type="expression" dxfId="1090" priority="17">
      <formula>DN75&gt;2</formula>
    </cfRule>
  </conditionalFormatting>
  <conditionalFormatting sqref="BI76">
    <cfRule type="expression" dxfId="1089" priority="16">
      <formula>DN76&gt;2</formula>
    </cfRule>
  </conditionalFormatting>
  <conditionalFormatting sqref="BI77">
    <cfRule type="expression" dxfId="1088" priority="15">
      <formula>DN77&gt;2</formula>
    </cfRule>
  </conditionalFormatting>
  <conditionalFormatting sqref="BI78">
    <cfRule type="expression" dxfId="1087" priority="14">
      <formula>DN78&gt;2</formula>
    </cfRule>
  </conditionalFormatting>
  <conditionalFormatting sqref="BI79">
    <cfRule type="expression" dxfId="1086" priority="13">
      <formula>DN79&gt;2</formula>
    </cfRule>
  </conditionalFormatting>
  <conditionalFormatting sqref="BI80">
    <cfRule type="expression" dxfId="1085" priority="12">
      <formula>DN80&gt;2</formula>
    </cfRule>
  </conditionalFormatting>
  <conditionalFormatting sqref="BI81">
    <cfRule type="expression" dxfId="1084" priority="11">
      <formula>DN81&gt;2</formula>
    </cfRule>
  </conditionalFormatting>
  <conditionalFormatting sqref="BI82">
    <cfRule type="expression" dxfId="1083" priority="10">
      <formula>DN82&gt;2</formula>
    </cfRule>
  </conditionalFormatting>
  <conditionalFormatting sqref="BI83">
    <cfRule type="expression" dxfId="1082" priority="9">
      <formula>DN83&gt;2</formula>
    </cfRule>
  </conditionalFormatting>
  <conditionalFormatting sqref="BI84">
    <cfRule type="expression" dxfId="1081" priority="8">
      <formula>DN84&gt;2</formula>
    </cfRule>
  </conditionalFormatting>
  <conditionalFormatting sqref="BI85">
    <cfRule type="expression" dxfId="1080" priority="7">
      <formula>DN85&gt;2</formula>
    </cfRule>
  </conditionalFormatting>
  <conditionalFormatting sqref="BI86">
    <cfRule type="expression" dxfId="1079" priority="6">
      <formula>DN86&gt;2</formula>
    </cfRule>
  </conditionalFormatting>
  <conditionalFormatting sqref="BI87">
    <cfRule type="expression" dxfId="1078" priority="5">
      <formula>DN87&gt;2</formula>
    </cfRule>
  </conditionalFormatting>
  <conditionalFormatting sqref="BI88">
    <cfRule type="expression" dxfId="1077" priority="4">
      <formula>DN88&gt;2</formula>
    </cfRule>
  </conditionalFormatting>
  <conditionalFormatting sqref="BI89">
    <cfRule type="expression" dxfId="1076" priority="3">
      <formula>DN89&gt;2</formula>
    </cfRule>
  </conditionalFormatting>
  <conditionalFormatting sqref="BI90">
    <cfRule type="expression" dxfId="1075" priority="2">
      <formula>DN90&gt;2</formula>
    </cfRule>
  </conditionalFormatting>
  <conditionalFormatting sqref="BI91">
    <cfRule type="expression" dxfId="1074" priority="1">
      <formula>DN91&gt;2</formula>
    </cfRule>
  </conditionalFormatting>
  <pageMargins left="0.2" right="0.45" top="0.25" bottom="0.25" header="0.3" footer="0.3"/>
  <pageSetup paperSize="26" scale="15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F40"/>
  <sheetViews>
    <sheetView zoomScaleNormal="100" workbookViewId="0">
      <selection activeCell="BI40" sqref="BI40"/>
    </sheetView>
  </sheetViews>
  <sheetFormatPr defaultColWidth="8.7109375" defaultRowHeight="15" x14ac:dyDescent="0.25"/>
  <cols>
    <col min="1" max="1" width="7.5703125" style="5" bestFit="1" customWidth="1"/>
    <col min="2" max="2" width="5.28515625" style="5" bestFit="1" customWidth="1"/>
    <col min="3" max="3" width="25.7109375" style="51" customWidth="1"/>
    <col min="4" max="4" width="7.42578125" style="5" bestFit="1" customWidth="1"/>
    <col min="5" max="5" width="6.42578125" style="51" bestFit="1" customWidth="1"/>
    <col min="6" max="6" width="3.28515625" style="5" bestFit="1" customWidth="1"/>
    <col min="7" max="7" width="6.42578125" style="51" bestFit="1" customWidth="1"/>
    <col min="8" max="8" width="7.42578125" style="5" bestFit="1" customWidth="1"/>
    <col min="9" max="9" width="7.42578125" style="51" bestFit="1" customWidth="1"/>
    <col min="10" max="10" width="7.42578125" style="5" bestFit="1" customWidth="1"/>
    <col min="11" max="11" width="6.42578125" style="51" bestFit="1" customWidth="1"/>
    <col min="12" max="12" width="6.42578125" style="5" bestFit="1" customWidth="1"/>
    <col min="13" max="13" width="7.42578125" style="51" bestFit="1" customWidth="1"/>
    <col min="14" max="14" width="7.42578125" style="5" bestFit="1" customWidth="1"/>
    <col min="15" max="15" width="7.42578125" style="51" bestFit="1" customWidth="1"/>
    <col min="16" max="16" width="7.42578125" style="5" bestFit="1" customWidth="1"/>
    <col min="17" max="17" width="7.42578125" style="51" bestFit="1" customWidth="1"/>
    <col min="18" max="18" width="7.42578125" style="5" bestFit="1" customWidth="1"/>
    <col min="19" max="19" width="3.28515625" style="51" bestFit="1" customWidth="1"/>
    <col min="20" max="20" width="7.42578125" style="5" bestFit="1" customWidth="1"/>
    <col min="21" max="21" width="3.28515625" style="51" bestFit="1" customWidth="1"/>
    <col min="22" max="22" width="7.42578125" style="5" bestFit="1" customWidth="1"/>
    <col min="23" max="23" width="7.42578125" style="51" bestFit="1" customWidth="1"/>
    <col min="24" max="24" width="7.42578125" style="5" bestFit="1" customWidth="1"/>
    <col min="25" max="25" width="3.28515625" style="51" bestFit="1" customWidth="1"/>
    <col min="26" max="26" width="3.28515625" style="5" bestFit="1" customWidth="1"/>
    <col min="27" max="27" width="7.42578125" style="51" bestFit="1" customWidth="1"/>
    <col min="28" max="28" width="7.42578125" style="5" bestFit="1" customWidth="1"/>
    <col min="29" max="29" width="3.28515625" style="51" bestFit="1" customWidth="1"/>
    <col min="30" max="30" width="7.42578125" style="5" bestFit="1" customWidth="1"/>
    <col min="31" max="31" width="3.28515625" style="51" bestFit="1" customWidth="1"/>
    <col min="32" max="32" width="6.42578125" style="5" bestFit="1" customWidth="1"/>
    <col min="33" max="33" width="7.42578125" style="51" bestFit="1" customWidth="1"/>
    <col min="34" max="34" width="7.42578125" style="5" bestFit="1" customWidth="1"/>
    <col min="35" max="35" width="7.42578125" style="51" bestFit="1" customWidth="1"/>
    <col min="36" max="36" width="3.28515625" style="5" bestFit="1" customWidth="1"/>
    <col min="37" max="37" width="7.42578125" style="51" bestFit="1" customWidth="1"/>
    <col min="38" max="38" width="7.42578125" style="5" bestFit="1" customWidth="1"/>
    <col min="39" max="39" width="7.42578125" style="51" bestFit="1" customWidth="1"/>
    <col min="40" max="40" width="6.42578125" style="5" bestFit="1" customWidth="1"/>
    <col min="41" max="41" width="7.42578125" style="51" bestFit="1" customWidth="1"/>
    <col min="42" max="42" width="7.42578125" style="5" bestFit="1" customWidth="1"/>
    <col min="43" max="43" width="3.28515625" style="51" bestFit="1" customWidth="1"/>
    <col min="44" max="44" width="3.28515625" style="5" bestFit="1" customWidth="1"/>
    <col min="45" max="45" width="6.42578125" style="51" bestFit="1" customWidth="1"/>
    <col min="46" max="46" width="3.28515625" style="5" bestFit="1" customWidth="1"/>
    <col min="47" max="47" width="3.28515625" style="51" bestFit="1" customWidth="1"/>
    <col min="48" max="48" width="3.28515625" style="5" bestFit="1" customWidth="1"/>
    <col min="49" max="49" width="7.42578125" style="51" bestFit="1" customWidth="1"/>
    <col min="50" max="50" width="7.42578125" style="5" bestFit="1" customWidth="1"/>
    <col min="51" max="51" width="3.28515625" style="51" bestFit="1" customWidth="1"/>
    <col min="52" max="52" width="3.28515625" style="5" bestFit="1" customWidth="1"/>
    <col min="53" max="53" width="3.28515625" style="51" bestFit="1" customWidth="1"/>
    <col min="54" max="54" width="7.42578125" style="5" bestFit="1" customWidth="1"/>
    <col min="55" max="55" width="7.42578125" style="51" bestFit="1" customWidth="1"/>
    <col min="56" max="56" width="3.28515625" style="5" bestFit="1" customWidth="1"/>
    <col min="57" max="57" width="7.42578125" style="51" bestFit="1" customWidth="1"/>
    <col min="58" max="58" width="6.42578125" style="5" bestFit="1" customWidth="1"/>
    <col min="59" max="59" width="7.42578125" style="51" bestFit="1" customWidth="1"/>
    <col min="60" max="60" width="0" style="5" hidden="1" customWidth="1"/>
    <col min="61" max="61" width="23" style="51" bestFit="1" customWidth="1"/>
    <col min="62" max="62" width="8.7109375" style="5"/>
    <col min="63" max="63" width="8.7109375" style="51"/>
    <col min="64" max="64" width="8.7109375" style="5"/>
    <col min="65" max="65" width="8.7109375" style="51"/>
    <col min="66" max="66" width="8.7109375" style="5"/>
    <col min="67" max="67" width="8.7109375" style="51"/>
    <col min="68" max="68" width="8.7109375" style="5"/>
    <col min="69" max="69" width="8.7109375" style="51"/>
    <col min="70" max="70" width="8.7109375" style="5"/>
    <col min="71" max="71" width="8.7109375" style="51"/>
    <col min="72" max="72" width="8.7109375" style="5"/>
    <col min="73" max="73" width="8.7109375" style="51"/>
    <col min="74" max="74" width="8.7109375" style="5"/>
    <col min="75" max="75" width="8.7109375" style="51"/>
    <col min="76" max="76" width="8.7109375" style="5"/>
    <col min="77" max="77" width="8.7109375" style="51"/>
    <col min="78" max="78" width="8.7109375" style="5"/>
    <col min="79" max="79" width="8.7109375" style="51"/>
    <col min="80" max="80" width="8.7109375" style="5"/>
    <col min="81" max="81" width="8.7109375" style="51"/>
    <col min="82" max="82" width="8.7109375" style="5"/>
    <col min="83" max="83" width="8.7109375" style="51"/>
    <col min="84" max="84" width="8.7109375" style="5"/>
    <col min="85" max="85" width="8.7109375" style="51"/>
    <col min="86" max="86" width="8.7109375" style="5"/>
    <col min="87" max="87" width="8.7109375" style="51"/>
    <col min="88" max="88" width="8.7109375" style="5"/>
    <col min="89" max="89" width="8.7109375" style="51"/>
    <col min="90" max="90" width="8.7109375" style="5"/>
    <col min="91" max="91" width="8.7109375" style="51"/>
    <col min="92" max="92" width="8.7109375" style="5"/>
    <col min="93" max="93" width="8.7109375" style="51"/>
    <col min="94" max="94" width="8.7109375" style="5"/>
    <col min="95" max="95" width="8.7109375" style="51"/>
    <col min="96" max="96" width="8.7109375" style="5"/>
    <col min="97" max="97" width="8.7109375" style="51"/>
    <col min="98" max="98" width="8.7109375" style="5"/>
    <col min="99" max="99" width="8.7109375" style="51"/>
    <col min="100" max="100" width="8.7109375" style="5"/>
    <col min="101" max="101" width="8.7109375" style="51"/>
    <col min="102" max="102" width="8.7109375" style="5"/>
    <col min="103" max="103" width="8.7109375" style="51"/>
    <col min="104" max="104" width="8.7109375" style="5"/>
    <col min="105" max="105" width="8.7109375" style="51"/>
    <col min="106" max="106" width="8.7109375" style="5"/>
    <col min="107" max="107" width="8.7109375" style="51"/>
    <col min="108" max="108" width="8.7109375" style="5"/>
    <col min="109" max="109" width="8.7109375" style="51"/>
    <col min="110" max="110" width="8.7109375" style="5"/>
    <col min="111" max="111" width="8.7109375" style="51"/>
    <col min="112" max="112" width="8.7109375" style="5"/>
    <col min="113" max="113" width="8.7109375" style="51"/>
    <col min="114" max="114" width="8.7109375" style="5"/>
    <col min="115" max="115" width="8.7109375" style="51"/>
    <col min="116" max="116" width="8.7109375" style="5"/>
    <col min="117" max="117" width="8.7109375" style="51"/>
    <col min="118" max="118" width="8.7109375" style="5"/>
    <col min="119" max="119" width="8.7109375" style="51"/>
    <col min="120" max="120" width="8.7109375" style="5"/>
    <col min="121" max="121" width="8.7109375" style="51"/>
    <col min="122" max="122" width="8.7109375" style="5"/>
    <col min="123" max="123" width="8.7109375" style="51"/>
    <col min="124" max="124" width="8.7109375" style="5"/>
    <col min="125" max="125" width="8.7109375" style="51"/>
    <col min="126" max="126" width="8.7109375" style="5"/>
    <col min="127" max="127" width="8.7109375" style="51"/>
    <col min="128" max="128" width="8.7109375" style="5"/>
    <col min="129" max="129" width="8.7109375" style="51"/>
    <col min="130" max="130" width="8.7109375" style="5"/>
    <col min="131" max="131" width="8.7109375" style="51"/>
    <col min="132" max="132" width="8.7109375" style="5"/>
    <col min="133" max="133" width="8.7109375" style="51"/>
    <col min="134" max="134" width="8.7109375" style="5"/>
    <col min="135" max="135" width="8.7109375" style="51"/>
    <col min="136" max="136" width="8.7109375" style="5"/>
    <col min="137" max="137" width="8.7109375" style="51"/>
    <col min="138" max="138" width="8.7109375" style="5"/>
    <col min="139" max="139" width="8.7109375" style="51"/>
    <col min="140" max="140" width="8.7109375" style="5"/>
    <col min="141" max="141" width="8.7109375" style="51"/>
    <col min="142" max="142" width="8.7109375" style="5"/>
    <col min="143" max="143" width="8.7109375" style="51"/>
    <col min="144" max="144" width="8.7109375" style="5"/>
    <col min="145" max="145" width="8.7109375" style="51"/>
    <col min="146" max="146" width="8.7109375" style="5"/>
    <col min="147" max="147" width="8.7109375" style="51"/>
    <col min="148" max="148" width="8.7109375" style="5"/>
    <col min="149" max="149" width="8.7109375" style="51"/>
    <col min="150" max="150" width="8.7109375" style="5"/>
    <col min="151" max="151" width="8.7109375" style="51"/>
    <col min="152" max="152" width="8.7109375" style="5"/>
    <col min="153" max="153" width="8.7109375" style="51"/>
    <col min="154" max="154" width="8.7109375" style="5"/>
    <col min="155" max="155" width="8.7109375" style="51"/>
    <col min="156" max="156" width="8.7109375" style="5"/>
    <col min="157" max="157" width="8.7109375" style="51"/>
    <col min="158" max="158" width="8.7109375" style="5"/>
    <col min="159" max="159" width="8.7109375" style="51"/>
    <col min="160" max="160" width="8.7109375" style="5"/>
    <col min="161" max="161" width="8.7109375" style="51"/>
    <col min="162" max="162" width="8.7109375" style="5"/>
    <col min="163" max="163" width="8.7109375" style="51"/>
    <col min="164" max="164" width="8.7109375" style="5"/>
    <col min="165" max="165" width="8.7109375" style="51"/>
    <col min="166" max="166" width="8.7109375" style="5"/>
    <col min="167" max="167" width="8.7109375" style="51"/>
    <col min="168" max="168" width="8.7109375" style="26"/>
    <col min="169" max="171" width="8.7109375" style="51"/>
    <col min="172" max="172" width="8.7109375" style="5"/>
    <col min="173" max="173" width="8.7109375" style="51"/>
    <col min="174" max="174" width="8.7109375" style="26"/>
    <col min="175" max="177" width="8.7109375" style="51"/>
    <col min="178" max="178" width="8.7109375" style="5"/>
    <col min="179" max="179" width="8.7109375" style="51"/>
    <col min="180" max="180" width="8.7109375" style="5"/>
    <col min="181" max="181" width="8.7109375" style="51"/>
    <col min="182" max="182" width="8.7109375" style="5"/>
    <col min="183" max="183" width="8.7109375" style="51"/>
    <col min="184" max="184" width="8.7109375" style="5"/>
    <col min="185" max="185" width="8.7109375" style="51"/>
    <col min="186" max="186" width="8.7109375" style="5"/>
    <col min="187" max="187" width="8.7109375" style="51"/>
    <col min="188" max="188" width="8.7109375" style="5"/>
    <col min="189" max="189" width="8.7109375" style="51"/>
    <col min="190" max="190" width="8.7109375" style="5"/>
    <col min="191" max="191" width="8.7109375" style="51"/>
    <col min="192" max="192" width="8.7109375" style="5"/>
    <col min="193" max="193" width="8.7109375" style="51"/>
    <col min="194" max="194" width="8.7109375" style="5"/>
    <col min="195" max="195" width="8.7109375" style="51"/>
    <col min="196" max="196" width="8.7109375" style="5"/>
    <col min="197" max="197" width="8.7109375" style="51"/>
    <col min="198" max="198" width="8.7109375" style="5"/>
    <col min="199" max="199" width="8.7109375" style="51"/>
    <col min="200" max="200" width="8.7109375" style="5"/>
    <col min="201" max="201" width="8.7109375" style="51"/>
    <col min="202" max="202" width="8.7109375" style="5"/>
    <col min="203" max="203" width="8.7109375" style="51"/>
    <col min="204" max="204" width="8.7109375" style="5"/>
    <col min="205" max="205" width="8.7109375" style="51"/>
    <col min="206" max="206" width="8.7109375" style="5"/>
    <col min="207" max="207" width="8.7109375" style="51"/>
    <col min="208" max="208" width="8.7109375" style="5"/>
    <col min="209" max="209" width="8.7109375" style="51"/>
    <col min="210" max="210" width="8.7109375" style="5"/>
    <col min="211" max="211" width="8.7109375" style="51"/>
    <col min="212" max="212" width="8.7109375" style="5"/>
    <col min="213" max="213" width="8.7109375" style="51"/>
    <col min="214" max="214" width="8.7109375" style="5"/>
    <col min="215" max="215" width="8.7109375" style="51"/>
    <col min="216" max="216" width="8.7109375" style="5"/>
    <col min="217" max="217" width="8.7109375" style="51"/>
    <col min="218" max="218" width="8.7109375" style="5"/>
    <col min="219" max="219" width="8.7109375" style="51"/>
    <col min="220" max="220" width="8.7109375" style="5"/>
    <col min="221" max="221" width="8.7109375" style="51"/>
    <col min="222" max="222" width="8.7109375" style="5"/>
    <col min="223" max="223" width="8.7109375" style="51"/>
    <col min="224" max="224" width="8.7109375" style="5"/>
    <col min="225" max="225" width="8.7109375" style="51"/>
    <col min="226" max="226" width="8.7109375" style="5"/>
    <col min="227" max="227" width="8.7109375" style="51"/>
    <col min="228" max="228" width="8.7109375" style="5"/>
    <col min="229" max="229" width="8.7109375" style="51"/>
    <col min="230" max="230" width="8.7109375" style="5"/>
    <col min="231" max="231" width="8.7109375" style="51"/>
    <col min="232" max="232" width="8.7109375" style="5"/>
    <col min="233" max="233" width="8.7109375" style="51"/>
    <col min="234" max="234" width="8.7109375" style="5"/>
    <col min="235" max="235" width="8.7109375" style="51"/>
    <col min="236" max="236" width="8.7109375" style="5"/>
    <col min="237" max="237" width="8.7109375" style="51"/>
    <col min="238" max="238" width="8.7109375" style="5"/>
    <col min="239" max="239" width="8.7109375" style="51"/>
    <col min="240" max="240" width="8.7109375" style="5"/>
    <col min="241" max="241" width="8.7109375" style="51"/>
    <col min="242" max="242" width="8.7109375" style="5"/>
    <col min="243" max="243" width="8.7109375" style="51"/>
    <col min="244" max="244" width="8.7109375" style="5"/>
    <col min="245" max="245" width="8.7109375" style="51"/>
    <col min="246" max="246" width="8.7109375" style="5"/>
    <col min="247" max="247" width="8.7109375" style="51"/>
    <col min="248" max="248" width="8.7109375" style="5"/>
    <col min="249" max="249" width="8.7109375" style="51"/>
    <col min="250" max="250" width="8.7109375" style="5"/>
    <col min="251" max="251" width="8.7109375" style="51"/>
    <col min="252" max="252" width="8.7109375" style="5"/>
    <col min="253" max="253" width="8.7109375" style="51"/>
    <col min="254" max="254" width="8.7109375" style="5"/>
    <col min="255" max="255" width="8.7109375" style="51"/>
    <col min="256" max="256" width="8.7109375" style="5"/>
    <col min="257" max="257" width="8.7109375" style="51"/>
    <col min="258" max="258" width="8.7109375" style="5"/>
    <col min="259" max="259" width="8.7109375" style="51"/>
    <col min="260" max="260" width="8.7109375" style="5"/>
    <col min="261" max="261" width="8.7109375" style="51"/>
    <col min="262" max="262" width="8.7109375" style="5"/>
    <col min="263" max="263" width="8.7109375" style="51"/>
    <col min="264" max="264" width="8.7109375" style="5"/>
    <col min="265" max="265" width="8.7109375" style="51"/>
    <col min="266" max="266" width="8.7109375" style="5"/>
    <col min="267" max="267" width="8.7109375" style="51"/>
    <col min="268" max="268" width="8.7109375" style="5"/>
    <col min="269" max="269" width="8.7109375" style="51"/>
    <col min="270" max="270" width="8.7109375" style="5"/>
    <col min="271" max="271" width="8.7109375" style="51"/>
    <col min="272" max="272" width="8.7109375" style="5"/>
    <col min="273" max="273" width="8.7109375" style="51"/>
    <col min="274" max="274" width="8.7109375" style="5"/>
    <col min="275" max="275" width="8.7109375" style="51"/>
    <col min="276" max="276" width="8.7109375" style="5"/>
    <col min="277" max="277" width="8.7109375" style="51"/>
    <col min="278" max="278" width="8.7109375" style="5"/>
    <col min="279" max="279" width="8.7109375" style="51"/>
    <col min="280" max="280" width="8.7109375" style="5"/>
    <col min="281" max="281" width="8.7109375" style="51"/>
    <col min="282" max="282" width="8.7109375" style="5"/>
    <col min="283" max="283" width="8.7109375" style="51"/>
    <col min="284" max="284" width="8.7109375" style="5"/>
    <col min="285" max="285" width="8.7109375" style="51"/>
    <col min="286" max="286" width="8.7109375" style="5"/>
    <col min="287" max="287" width="8.7109375" style="51"/>
    <col min="288" max="288" width="8.7109375" style="5"/>
    <col min="289" max="289" width="8.7109375" style="51"/>
    <col min="290" max="290" width="8.7109375" style="5"/>
    <col min="291" max="291" width="8.7109375" style="51"/>
    <col min="292" max="292" width="8.7109375" style="5"/>
    <col min="293" max="293" width="8.7109375" style="51"/>
    <col min="294" max="294" width="8.7109375" style="5"/>
    <col min="295" max="295" width="8.7109375" style="51"/>
    <col min="296" max="296" width="8.7109375" style="5"/>
    <col min="297" max="297" width="8.7109375" style="51"/>
    <col min="298" max="298" width="8.7109375" style="5"/>
    <col min="299" max="299" width="8.7109375" style="51"/>
    <col min="300" max="300" width="8.7109375" style="5"/>
    <col min="301" max="301" width="8.7109375" style="51"/>
    <col min="302" max="302" width="8.7109375" style="5"/>
    <col min="303" max="303" width="8.7109375" style="51"/>
    <col min="304" max="304" width="8.7109375" style="5"/>
    <col min="305" max="305" width="8.7109375" style="51"/>
    <col min="306" max="306" width="8.7109375" style="5"/>
    <col min="307" max="307" width="8.7109375" style="51"/>
    <col min="308" max="308" width="8.7109375" style="5"/>
    <col min="309" max="309" width="8.7109375" style="51"/>
    <col min="310" max="310" width="8.7109375" style="5"/>
    <col min="311" max="311" width="8.7109375" style="51"/>
    <col min="312" max="312" width="8.7109375" style="5"/>
    <col min="313" max="313" width="8.7109375" style="51"/>
    <col min="314" max="314" width="8.7109375" style="5"/>
    <col min="315" max="315" width="8.7109375" style="51"/>
    <col min="316" max="316" width="8.7109375" style="5"/>
    <col min="317" max="317" width="8.7109375" style="51"/>
    <col min="318" max="318" width="8.7109375" style="5"/>
    <col min="319" max="319" width="8.7109375" style="51"/>
    <col min="320" max="320" width="8.7109375" style="5"/>
    <col min="321" max="321" width="8.7109375" style="51"/>
    <col min="322" max="322" width="8.7109375" style="26"/>
    <col min="323" max="323" width="8.7109375" style="5"/>
    <col min="324" max="370" width="8.7109375" style="27"/>
    <col min="371" max="16384" width="8.7109375" style="5"/>
  </cols>
  <sheetData>
    <row r="1" spans="1:61" ht="8.1" customHeight="1" x14ac:dyDescent="0.25"/>
    <row r="2" spans="1:61" ht="27.95" customHeight="1" x14ac:dyDescent="0.4">
      <c r="A2" s="65"/>
      <c r="B2" s="65"/>
      <c r="C2" s="66" t="s">
        <v>10</v>
      </c>
      <c r="D2" s="65"/>
      <c r="E2" s="66"/>
      <c r="F2" s="65"/>
      <c r="G2" s="66"/>
      <c r="H2" s="65"/>
    </row>
    <row r="3" spans="1:61" hidden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56" t="s">
        <v>42</v>
      </c>
      <c r="E4" s="56" t="s">
        <v>114</v>
      </c>
      <c r="F4" s="56" t="s">
        <v>135</v>
      </c>
      <c r="G4" s="56" t="s">
        <v>148</v>
      </c>
      <c r="H4" s="56" t="s">
        <v>193</v>
      </c>
      <c r="I4" s="56" t="s">
        <v>233</v>
      </c>
      <c r="J4" s="56" t="s">
        <v>234</v>
      </c>
      <c r="K4" s="56" t="s">
        <v>255</v>
      </c>
      <c r="L4" s="56" t="s">
        <v>318</v>
      </c>
      <c r="M4" s="56" t="s">
        <v>293</v>
      </c>
      <c r="N4" s="56" t="s">
        <v>336</v>
      </c>
      <c r="O4" s="56" t="s">
        <v>348</v>
      </c>
      <c r="P4" s="56" t="s">
        <v>344</v>
      </c>
      <c r="Q4" s="56" t="s">
        <v>364</v>
      </c>
      <c r="R4" s="56" t="s">
        <v>375</v>
      </c>
      <c r="S4" s="56" t="s">
        <v>489</v>
      </c>
      <c r="T4" s="56" t="s">
        <v>490</v>
      </c>
      <c r="U4" s="56" t="s">
        <v>378</v>
      </c>
      <c r="V4" s="56" t="s">
        <v>382</v>
      </c>
      <c r="W4" s="56" t="s">
        <v>410</v>
      </c>
      <c r="X4" s="56" t="s">
        <v>411</v>
      </c>
      <c r="Y4" s="56" t="s">
        <v>412</v>
      </c>
      <c r="Z4" s="56" t="s">
        <v>418</v>
      </c>
      <c r="AA4" s="56" t="s">
        <v>448</v>
      </c>
      <c r="AB4" s="56" t="s">
        <v>439</v>
      </c>
      <c r="AC4" s="56" t="s">
        <v>446</v>
      </c>
      <c r="AD4" s="56" t="s">
        <v>449</v>
      </c>
      <c r="AE4" s="56" t="s">
        <v>445</v>
      </c>
      <c r="AF4" s="56" t="s">
        <v>491</v>
      </c>
      <c r="AG4" s="56" t="s">
        <v>492</v>
      </c>
      <c r="AH4" s="56" t="s">
        <v>507</v>
      </c>
      <c r="AI4" s="56" t="s">
        <v>508</v>
      </c>
      <c r="AJ4" s="56" t="s">
        <v>509</v>
      </c>
      <c r="AK4" s="56" t="s">
        <v>522</v>
      </c>
      <c r="AL4" s="56" t="s">
        <v>523</v>
      </c>
      <c r="AM4" s="56" t="s">
        <v>530</v>
      </c>
      <c r="AN4" s="56" t="s">
        <v>531</v>
      </c>
      <c r="AO4" s="56" t="s">
        <v>559</v>
      </c>
      <c r="AP4" s="56" t="s">
        <v>542</v>
      </c>
      <c r="AQ4" s="56" t="s">
        <v>543</v>
      </c>
      <c r="AR4" s="56" t="s">
        <v>560</v>
      </c>
      <c r="AS4" s="56" t="s">
        <v>561</v>
      </c>
      <c r="AT4" s="56" t="s">
        <v>562</v>
      </c>
      <c r="AU4" s="56" t="s">
        <v>592</v>
      </c>
      <c r="AV4" s="56" t="s">
        <v>593</v>
      </c>
      <c r="AW4" s="56" t="s">
        <v>594</v>
      </c>
      <c r="AX4" s="56" t="s">
        <v>595</v>
      </c>
      <c r="AY4" s="56" t="s">
        <v>596</v>
      </c>
      <c r="AZ4" s="56" t="s">
        <v>597</v>
      </c>
      <c r="BA4" s="56" t="s">
        <v>598</v>
      </c>
      <c r="BB4" s="56" t="s">
        <v>621</v>
      </c>
      <c r="BC4" s="56" t="s">
        <v>622</v>
      </c>
      <c r="BD4" s="56" t="s">
        <v>623</v>
      </c>
      <c r="BE4" s="56" t="s">
        <v>624</v>
      </c>
      <c r="BF4" s="56" t="s">
        <v>625</v>
      </c>
      <c r="BG4" s="55" t="s">
        <v>80</v>
      </c>
    </row>
    <row r="5" spans="1:61" x14ac:dyDescent="0.25">
      <c r="A5" s="49">
        <f>BG5</f>
        <v>501.9</v>
      </c>
      <c r="B5" s="48">
        <v>1</v>
      </c>
      <c r="C5" s="52" t="s">
        <v>165</v>
      </c>
      <c r="D5" s="50"/>
      <c r="E5" s="50"/>
      <c r="F5" s="50"/>
      <c r="G5" s="50">
        <v>66.666666666666657</v>
      </c>
      <c r="H5" s="50">
        <v>83.333333333333329</v>
      </c>
      <c r="I5" s="50">
        <v>100.2</v>
      </c>
      <c r="J5" s="50"/>
      <c r="K5" s="50">
        <v>42.857142857142854</v>
      </c>
      <c r="L5" s="50"/>
      <c r="M5" s="50">
        <v>33.333333333333343</v>
      </c>
      <c r="N5" s="50">
        <v>66.666666666666657</v>
      </c>
      <c r="O5" s="50">
        <v>100.2</v>
      </c>
      <c r="P5" s="50"/>
      <c r="Q5" s="50"/>
      <c r="R5" s="50">
        <v>25</v>
      </c>
      <c r="S5" s="50"/>
      <c r="T5" s="50">
        <v>100.6</v>
      </c>
      <c r="U5" s="50"/>
      <c r="V5" s="50"/>
      <c r="W5" s="50"/>
      <c r="X5" s="50">
        <v>40</v>
      </c>
      <c r="Y5" s="50"/>
      <c r="Z5" s="50"/>
      <c r="AA5" s="50"/>
      <c r="AB5" s="50">
        <v>57.142857142857139</v>
      </c>
      <c r="AC5" s="50"/>
      <c r="AD5" s="50"/>
      <c r="AE5" s="50"/>
      <c r="AF5" s="50">
        <v>66.666666666666657</v>
      </c>
      <c r="AG5" s="50"/>
      <c r="AH5" s="50">
        <v>100.1</v>
      </c>
      <c r="AI5" s="50"/>
      <c r="AJ5" s="50"/>
      <c r="AK5" s="50">
        <v>100.3</v>
      </c>
      <c r="AL5" s="50"/>
      <c r="AM5" s="50"/>
      <c r="AN5" s="50"/>
      <c r="AO5" s="50"/>
      <c r="AP5" s="50">
        <v>70</v>
      </c>
      <c r="AQ5" s="50"/>
      <c r="AR5" s="50"/>
      <c r="AS5" s="50"/>
      <c r="AT5" s="50"/>
      <c r="AU5" s="50"/>
      <c r="AV5" s="50"/>
      <c r="AW5" s="50"/>
      <c r="AX5" s="50">
        <v>100.6</v>
      </c>
      <c r="AY5" s="50"/>
      <c r="AZ5" s="50"/>
      <c r="BA5" s="50"/>
      <c r="BB5" s="50">
        <v>83.333333333333329</v>
      </c>
      <c r="BC5" s="50"/>
      <c r="BD5" s="50"/>
      <c r="BE5" s="50">
        <v>66.666666666666657</v>
      </c>
      <c r="BF5" s="50"/>
      <c r="BG5" s="50">
        <f>IF(ISERROR(SUM(LARGE(D5:BF5,1)+LARGE(D5:BF5,2)+LARGE(D5:BF5,3)+LARGE(D5:BF5,4)+LARGE(D5:BF5,5))),SUM(D5:BF5),SUM(LARGE(D5:BF5,1)+LARGE(D5:BF5,2)+LARGE(D5:BF5,3)+LARGE(D5:BF5,4)+LARGE(D5:BF5,5)))</f>
        <v>501.9</v>
      </c>
      <c r="BH5" s="5">
        <f>COUNTIF(D5:BF5,"&gt;.1")</f>
        <v>18</v>
      </c>
      <c r="BI5" s="48" t="s">
        <v>165</v>
      </c>
    </row>
    <row r="6" spans="1:61" x14ac:dyDescent="0.25">
      <c r="A6" s="49">
        <f>BG6</f>
        <v>443.12222222222226</v>
      </c>
      <c r="B6" s="48">
        <f>IF(A6=A5,B5,2)</f>
        <v>2</v>
      </c>
      <c r="C6" s="52" t="s">
        <v>301</v>
      </c>
      <c r="D6" s="73"/>
      <c r="E6" s="73"/>
      <c r="F6" s="73"/>
      <c r="G6" s="73"/>
      <c r="H6" s="73"/>
      <c r="I6" s="73"/>
      <c r="J6" s="73"/>
      <c r="K6" s="73"/>
      <c r="L6" s="73"/>
      <c r="M6" s="73">
        <v>88.888888888888886</v>
      </c>
      <c r="N6" s="73"/>
      <c r="O6" s="73"/>
      <c r="P6" s="73"/>
      <c r="Q6" s="73"/>
      <c r="R6" s="73">
        <v>100.4</v>
      </c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>
        <v>93.333333333333329</v>
      </c>
      <c r="AG6" s="73"/>
      <c r="AH6" s="73"/>
      <c r="AI6" s="73">
        <v>100.5</v>
      </c>
      <c r="AJ6" s="73"/>
      <c r="AK6" s="73"/>
      <c r="AL6" s="73"/>
      <c r="AM6" s="73"/>
      <c r="AN6" s="73"/>
      <c r="AO6" s="73"/>
      <c r="AP6" s="73">
        <v>60</v>
      </c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>
        <f>IF(ISERROR(SUM(LARGE(D6:BF6,1)+LARGE(D6:BF6,2)+LARGE(D6:BF6,3)+LARGE(D6:BF6,4)+LARGE(D6:BF6,5))),SUM(D6:BF6),SUM(LARGE(D6:BF6,1)+LARGE(D6:BF6,2)+LARGE(D6:BF6,3)+LARGE(D6:BF6,4)+LARGE(D6:BF6,5)))</f>
        <v>443.12222222222226</v>
      </c>
      <c r="BH6" s="74">
        <f>COUNTIF(D6:BF6,"&gt;.1")</f>
        <v>5</v>
      </c>
      <c r="BI6" s="48" t="s">
        <v>301</v>
      </c>
    </row>
    <row r="7" spans="1:61" x14ac:dyDescent="0.25">
      <c r="A7" s="49">
        <f>BG7</f>
        <v>415.6</v>
      </c>
      <c r="B7" s="48">
        <f>IF(A7=A6,B6,3)</f>
        <v>3</v>
      </c>
      <c r="C7" s="52" t="s">
        <v>261</v>
      </c>
      <c r="D7" s="50"/>
      <c r="E7" s="50"/>
      <c r="F7" s="50"/>
      <c r="G7" s="50"/>
      <c r="H7" s="50"/>
      <c r="I7" s="50"/>
      <c r="J7" s="50"/>
      <c r="K7" s="50">
        <v>57.142857142857139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>
        <v>75</v>
      </c>
      <c r="W7" s="50"/>
      <c r="X7" s="50">
        <v>80</v>
      </c>
      <c r="Y7" s="50"/>
      <c r="Z7" s="50"/>
      <c r="AA7" s="50"/>
      <c r="AB7" s="50"/>
      <c r="AC7" s="50"/>
      <c r="AD7" s="50"/>
      <c r="AE7" s="50"/>
      <c r="AF7" s="50">
        <v>80</v>
      </c>
      <c r="AG7" s="50"/>
      <c r="AH7" s="50"/>
      <c r="AI7" s="50">
        <v>80</v>
      </c>
      <c r="AJ7" s="50"/>
      <c r="AK7" s="50"/>
      <c r="AL7" s="50"/>
      <c r="AM7" s="50"/>
      <c r="AN7" s="50"/>
      <c r="AO7" s="50">
        <v>100.6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>
        <v>50</v>
      </c>
      <c r="BC7" s="50"/>
      <c r="BD7" s="50"/>
      <c r="BE7" s="50"/>
      <c r="BF7" s="50"/>
      <c r="BG7" s="50">
        <f>IF(ISERROR(SUM(LARGE(D7:BF7,1)+LARGE(D7:BF7,2)+LARGE(D7:BF7,3)+LARGE(D7:BF7,4)+LARGE(D7:BF7,5))),SUM(D7:BF7),SUM(LARGE(D7:BF7,1)+LARGE(D7:BF7,2)+LARGE(D7:BF7,3)+LARGE(D7:BF7,4)+LARGE(D7:BF7,5)))</f>
        <v>415.6</v>
      </c>
      <c r="BH7" s="5">
        <f>COUNTIF(D7:BF7,"&gt;.1")</f>
        <v>7</v>
      </c>
      <c r="BI7" s="48" t="s">
        <v>261</v>
      </c>
    </row>
    <row r="8" spans="1:61" x14ac:dyDescent="0.25">
      <c r="A8" s="49">
        <f>BG8</f>
        <v>408.63333333333333</v>
      </c>
      <c r="B8" s="48">
        <f>IF(A8=A7,B7,4)</f>
        <v>4</v>
      </c>
      <c r="C8" s="52" t="s">
        <v>371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>
        <v>75</v>
      </c>
      <c r="R8" s="73"/>
      <c r="S8" s="73"/>
      <c r="T8" s="73">
        <v>83.333333333333329</v>
      </c>
      <c r="U8" s="73"/>
      <c r="V8" s="73"/>
      <c r="W8" s="73">
        <v>50</v>
      </c>
      <c r="X8" s="73"/>
      <c r="Y8" s="73"/>
      <c r="Z8" s="73"/>
      <c r="AA8" s="73"/>
      <c r="AB8" s="73"/>
      <c r="AC8" s="73"/>
      <c r="AD8" s="73">
        <v>100.1</v>
      </c>
      <c r="AE8" s="73"/>
      <c r="AF8" s="73"/>
      <c r="AG8" s="73"/>
      <c r="AH8" s="73"/>
      <c r="AI8" s="73"/>
      <c r="AJ8" s="73"/>
      <c r="AK8" s="73"/>
      <c r="AL8" s="73">
        <v>100.2</v>
      </c>
      <c r="AM8" s="73"/>
      <c r="AN8" s="73"/>
      <c r="AO8" s="73"/>
      <c r="AP8" s="73"/>
      <c r="AQ8" s="73"/>
      <c r="AR8" s="73"/>
      <c r="AS8" s="73">
        <v>50</v>
      </c>
      <c r="AT8" s="73"/>
      <c r="AU8" s="73"/>
      <c r="AV8" s="73"/>
      <c r="AW8" s="73"/>
      <c r="AX8" s="73"/>
      <c r="AY8" s="73"/>
      <c r="AZ8" s="73"/>
      <c r="BA8" s="73"/>
      <c r="BB8" s="73"/>
      <c r="BC8" s="73">
        <v>50</v>
      </c>
      <c r="BD8" s="73"/>
      <c r="BE8" s="73"/>
      <c r="BF8" s="73"/>
      <c r="BG8" s="73">
        <f>IF(ISERROR(SUM(LARGE(D8:BF8,1)+LARGE(D8:BF8,2)+LARGE(D8:BF8,3)+LARGE(D8:BF8,4)+LARGE(D8:BF8,5))),SUM(D8:BF8),SUM(LARGE(D8:BF8,1)+LARGE(D8:BF8,2)+LARGE(D8:BF8,3)+LARGE(D8:BF8,4)+LARGE(D8:BF8,5)))</f>
        <v>408.63333333333333</v>
      </c>
      <c r="BH8" s="74">
        <f>COUNTIF(D8:BF8,"&gt;.1")</f>
        <v>7</v>
      </c>
      <c r="BI8" s="48" t="s">
        <v>371</v>
      </c>
    </row>
    <row r="9" spans="1:61" x14ac:dyDescent="0.25">
      <c r="A9" s="49">
        <f>BG9</f>
        <v>402</v>
      </c>
      <c r="B9" s="48">
        <f>IF(A9=A8,B8,5)</f>
        <v>5</v>
      </c>
      <c r="C9" s="52" t="s">
        <v>48</v>
      </c>
      <c r="D9" s="50">
        <v>100.5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>
        <v>100.4</v>
      </c>
      <c r="Q9" s="50"/>
      <c r="R9" s="50"/>
      <c r="S9" s="50"/>
      <c r="T9" s="50"/>
      <c r="U9" s="50"/>
      <c r="V9" s="50"/>
      <c r="W9" s="50"/>
      <c r="X9" s="50"/>
      <c r="Y9" s="50"/>
      <c r="Z9" s="50"/>
      <c r="AA9" s="50">
        <v>100.1</v>
      </c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>
        <v>101</v>
      </c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>
        <f>IF(ISERROR(SUM(LARGE(D9:BF9,1)+LARGE(D9:BF9,2)+LARGE(D9:BF9,3)+LARGE(D9:BF9,4)+LARGE(D9:BF9,5))),SUM(D9:BF9),SUM(LARGE(D9:BF9,1)+LARGE(D9:BF9,2)+LARGE(D9:BF9,3)+LARGE(D9:BF9,4)+LARGE(D9:BF9,5)))</f>
        <v>402</v>
      </c>
      <c r="BH9" s="5">
        <f>COUNTIF(D9:BF9,"&gt;.1")</f>
        <v>4</v>
      </c>
      <c r="BI9" s="48" t="s">
        <v>48</v>
      </c>
    </row>
    <row r="10" spans="1:61" x14ac:dyDescent="0.25">
      <c r="A10" s="49">
        <f>BG10</f>
        <v>400.70000000000005</v>
      </c>
      <c r="B10" s="48">
        <f>IF(A10=A9,B9,6)</f>
        <v>6</v>
      </c>
      <c r="C10" s="52" t="s">
        <v>434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>
        <v>100.4</v>
      </c>
      <c r="R10" s="73"/>
      <c r="S10" s="73"/>
      <c r="T10" s="73">
        <v>50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>
        <v>100.1</v>
      </c>
      <c r="AH10" s="73"/>
      <c r="AI10" s="73"/>
      <c r="AJ10" s="73"/>
      <c r="AK10" s="73"/>
      <c r="AL10" s="73">
        <v>50</v>
      </c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>
        <v>100.2</v>
      </c>
      <c r="BD10" s="73"/>
      <c r="BE10" s="73"/>
      <c r="BF10" s="73"/>
      <c r="BG10" s="73">
        <f>IF(ISERROR(SUM(LARGE(D10:BF10,1)+LARGE(D10:BF10,2)+LARGE(D10:BF10,3)+LARGE(D10:BF10,4)+LARGE(D10:BF10,5))),SUM(D10:BF10),SUM(LARGE(D10:BF10,1)+LARGE(D10:BF10,2)+LARGE(D10:BF10,3)+LARGE(D10:BF10,4)+LARGE(D10:BF10,5)))</f>
        <v>400.70000000000005</v>
      </c>
      <c r="BH10" s="74">
        <f>COUNTIF(D10:BF10,"&gt;.1")</f>
        <v>5</v>
      </c>
      <c r="BI10" s="48" t="s">
        <v>434</v>
      </c>
    </row>
    <row r="11" spans="1:61" x14ac:dyDescent="0.25">
      <c r="A11" s="49">
        <f>BG11</f>
        <v>380.3</v>
      </c>
      <c r="B11" s="48">
        <f>IF(A11=A10,B10,7)</f>
        <v>7</v>
      </c>
      <c r="C11" s="52" t="s">
        <v>51</v>
      </c>
      <c r="D11" s="50">
        <v>80</v>
      </c>
      <c r="E11" s="50"/>
      <c r="F11" s="50"/>
      <c r="G11" s="50"/>
      <c r="H11" s="50"/>
      <c r="I11" s="50">
        <v>50</v>
      </c>
      <c r="J11" s="50">
        <v>100.1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>
        <v>6.6666666666666572</v>
      </c>
      <c r="AG11" s="50"/>
      <c r="AH11" s="50"/>
      <c r="AI11" s="50"/>
      <c r="AJ11" s="50"/>
      <c r="AK11" s="50"/>
      <c r="AL11" s="50"/>
      <c r="AM11" s="50">
        <v>100.2</v>
      </c>
      <c r="AN11" s="50"/>
      <c r="AO11" s="50">
        <v>50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>
        <v>33.333333333333329</v>
      </c>
      <c r="BG11" s="50">
        <f>IF(ISERROR(SUM(LARGE(D11:BF11,1)+LARGE(D11:BF11,2)+LARGE(D11:BF11,3)+LARGE(D11:BF11,4)+LARGE(D11:BF11,5))),SUM(D11:BF11),SUM(LARGE(D11:BF11,1)+LARGE(D11:BF11,2)+LARGE(D11:BF11,3)+LARGE(D11:BF11,4)+LARGE(D11:BF11,5)))</f>
        <v>380.3</v>
      </c>
      <c r="BH11" s="5">
        <f>COUNTIF(D11:BF11,"&gt;.1")</f>
        <v>7</v>
      </c>
      <c r="BI11" s="48" t="s">
        <v>51</v>
      </c>
    </row>
    <row r="12" spans="1:61" x14ac:dyDescent="0.25">
      <c r="A12" s="49">
        <f>BG12</f>
        <v>346.42857142857144</v>
      </c>
      <c r="B12" s="48">
        <f>IF(A12=A11,B11,8)</f>
        <v>8</v>
      </c>
      <c r="C12" s="52" t="s">
        <v>118</v>
      </c>
      <c r="D12" s="73"/>
      <c r="E12" s="73">
        <v>50</v>
      </c>
      <c r="F12" s="73"/>
      <c r="G12" s="73"/>
      <c r="H12" s="73">
        <v>16.666666666666657</v>
      </c>
      <c r="I12" s="73"/>
      <c r="J12" s="73"/>
      <c r="K12" s="73">
        <v>71.428571428571431</v>
      </c>
      <c r="L12" s="73"/>
      <c r="M12" s="73">
        <v>66.666666666666671</v>
      </c>
      <c r="N12" s="73"/>
      <c r="O12" s="73"/>
      <c r="P12" s="73"/>
      <c r="Q12" s="73"/>
      <c r="R12" s="73">
        <v>75</v>
      </c>
      <c r="S12" s="73"/>
      <c r="T12" s="73"/>
      <c r="U12" s="73"/>
      <c r="V12" s="73">
        <v>25</v>
      </c>
      <c r="W12" s="73"/>
      <c r="X12" s="73"/>
      <c r="Y12" s="73"/>
      <c r="Z12" s="73"/>
      <c r="AA12" s="73"/>
      <c r="AB12" s="73">
        <v>28.571428571428569</v>
      </c>
      <c r="AC12" s="73"/>
      <c r="AD12" s="73"/>
      <c r="AE12" s="73"/>
      <c r="AF12" s="73">
        <v>26.666666666666657</v>
      </c>
      <c r="AG12" s="73"/>
      <c r="AH12" s="73"/>
      <c r="AI12" s="73"/>
      <c r="AJ12" s="73"/>
      <c r="AK12" s="73">
        <v>66.666666666666657</v>
      </c>
      <c r="AL12" s="73"/>
      <c r="AM12" s="73"/>
      <c r="AN12" s="73">
        <v>50</v>
      </c>
      <c r="AO12" s="73"/>
      <c r="AP12" s="73">
        <v>40</v>
      </c>
      <c r="AQ12" s="73"/>
      <c r="AR12" s="73"/>
      <c r="AS12" s="73"/>
      <c r="AT12" s="73"/>
      <c r="AU12" s="73"/>
      <c r="AV12" s="73"/>
      <c r="AW12" s="73">
        <v>50</v>
      </c>
      <c r="AX12" s="73">
        <v>66.666666666666657</v>
      </c>
      <c r="AY12" s="73"/>
      <c r="AZ12" s="73"/>
      <c r="BA12" s="73"/>
      <c r="BB12" s="73"/>
      <c r="BC12" s="73"/>
      <c r="BD12" s="73"/>
      <c r="BE12" s="73">
        <v>33.333333333333329</v>
      </c>
      <c r="BF12" s="73"/>
      <c r="BG12" s="73">
        <f>IF(ISERROR(SUM(LARGE(D12:BF12,1)+LARGE(D12:BF12,2)+LARGE(D12:BF12,3)+LARGE(D12:BF12,4)+LARGE(D12:BF12,5))),SUM(D12:BF12),SUM(LARGE(D12:BF12,1)+LARGE(D12:BF12,2)+LARGE(D12:BF12,3)+LARGE(D12:BF12,4)+LARGE(D12:BF12,5)))</f>
        <v>346.42857142857144</v>
      </c>
      <c r="BH12" s="74">
        <f>COUNTIF(D12:BF12,"&gt;.1")</f>
        <v>14</v>
      </c>
      <c r="BI12" s="48" t="s">
        <v>118</v>
      </c>
    </row>
    <row r="13" spans="1:61" x14ac:dyDescent="0.25">
      <c r="A13" s="49">
        <f>BG13</f>
        <v>337.06666666666666</v>
      </c>
      <c r="B13" s="48">
        <f>IF(A13=A12,B12,9)</f>
        <v>9</v>
      </c>
      <c r="C13" s="52" t="s">
        <v>262</v>
      </c>
      <c r="D13" s="50"/>
      <c r="E13" s="50"/>
      <c r="F13" s="50"/>
      <c r="G13" s="50"/>
      <c r="H13" s="50"/>
      <c r="I13" s="50"/>
      <c r="J13" s="50"/>
      <c r="K13" s="50">
        <v>28.571428571428569</v>
      </c>
      <c r="L13" s="50"/>
      <c r="M13" s="50">
        <v>22.222222222222229</v>
      </c>
      <c r="N13" s="50"/>
      <c r="O13" s="50"/>
      <c r="P13" s="50"/>
      <c r="Q13" s="50"/>
      <c r="R13" s="50"/>
      <c r="S13" s="50"/>
      <c r="T13" s="50"/>
      <c r="U13" s="50"/>
      <c r="V13" s="50">
        <v>100.4</v>
      </c>
      <c r="W13" s="50"/>
      <c r="X13" s="50">
        <v>60</v>
      </c>
      <c r="Y13" s="50"/>
      <c r="Z13" s="50"/>
      <c r="AA13" s="50"/>
      <c r="AB13" s="50"/>
      <c r="AC13" s="50"/>
      <c r="AD13" s="50"/>
      <c r="AE13" s="50"/>
      <c r="AF13" s="50">
        <v>40</v>
      </c>
      <c r="AG13" s="50"/>
      <c r="AH13" s="50"/>
      <c r="AI13" s="50">
        <v>60</v>
      </c>
      <c r="AJ13" s="50"/>
      <c r="AK13" s="50"/>
      <c r="AL13" s="50"/>
      <c r="AM13" s="50">
        <v>50</v>
      </c>
      <c r="AN13" s="50"/>
      <c r="AO13" s="50">
        <v>66.666666666666657</v>
      </c>
      <c r="AP13" s="50"/>
      <c r="AQ13" s="50"/>
      <c r="AR13" s="50"/>
      <c r="AS13" s="50"/>
      <c r="AT13" s="50"/>
      <c r="AU13" s="50"/>
      <c r="AV13" s="50"/>
      <c r="AW13" s="50"/>
      <c r="AX13" s="50">
        <v>50</v>
      </c>
      <c r="AY13" s="50"/>
      <c r="AZ13" s="50"/>
      <c r="BA13" s="50"/>
      <c r="BB13" s="50">
        <v>16.666666666666657</v>
      </c>
      <c r="BC13" s="50"/>
      <c r="BD13" s="50"/>
      <c r="BE13" s="50"/>
      <c r="BF13" s="50"/>
      <c r="BG13" s="50">
        <f>IF(ISERROR(SUM(LARGE(D13:BF13,1)+LARGE(D13:BF13,2)+LARGE(D13:BF13,3)+LARGE(D13:BF13,4)+LARGE(D13:BF13,5))),SUM(D13:BF13),SUM(LARGE(D13:BF13,1)+LARGE(D13:BF13,2)+LARGE(D13:BF13,3)+LARGE(D13:BF13,4)+LARGE(D13:BF13,5)))</f>
        <v>337.06666666666666</v>
      </c>
      <c r="BH13" s="5">
        <f>COUNTIF(D13:BF13,"&gt;.1")</f>
        <v>10</v>
      </c>
      <c r="BI13" s="48" t="s">
        <v>262</v>
      </c>
    </row>
    <row r="14" spans="1:61" x14ac:dyDescent="0.25">
      <c r="A14" s="49">
        <f>BG14</f>
        <v>314.59523809523813</v>
      </c>
      <c r="B14" s="48">
        <f>IF(A14=A13,B13,10)</f>
        <v>10</v>
      </c>
      <c r="C14" s="52" t="s">
        <v>197</v>
      </c>
      <c r="D14" s="73"/>
      <c r="E14" s="73"/>
      <c r="F14" s="73"/>
      <c r="G14" s="73"/>
      <c r="H14" s="73">
        <v>100.6</v>
      </c>
      <c r="I14" s="73"/>
      <c r="J14" s="73"/>
      <c r="K14" s="73"/>
      <c r="L14" s="73"/>
      <c r="M14" s="73">
        <v>100.9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>
        <v>71.428571428571431</v>
      </c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>
        <v>41.666666666666664</v>
      </c>
      <c r="BC14" s="73"/>
      <c r="BD14" s="73"/>
      <c r="BE14" s="73"/>
      <c r="BF14" s="73"/>
      <c r="BG14" s="73">
        <f>IF(ISERROR(SUM(LARGE(D14:BF14,1)+LARGE(D14:BF14,2)+LARGE(D14:BF14,3)+LARGE(D14:BF14,4)+LARGE(D14:BF14,5))),SUM(D14:BF14),SUM(LARGE(D14:BF14,1)+LARGE(D14:BF14,2)+LARGE(D14:BF14,3)+LARGE(D14:BF14,4)+LARGE(D14:BF14,5)))</f>
        <v>314.59523809523813</v>
      </c>
      <c r="BH14" s="74">
        <f>COUNTIF(D14:BF14,"&gt;.1")</f>
        <v>4</v>
      </c>
      <c r="BI14" s="48" t="s">
        <v>197</v>
      </c>
    </row>
    <row r="15" spans="1:61" x14ac:dyDescent="0.25">
      <c r="A15" s="49">
        <f>BG15</f>
        <v>295.77619047619049</v>
      </c>
      <c r="B15" s="48">
        <f>IF(A15=A14,B14,11)</f>
        <v>11</v>
      </c>
      <c r="C15" s="52" t="s">
        <v>442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>
        <v>57.142857142857139</v>
      </c>
      <c r="AC15" s="50"/>
      <c r="AD15" s="50"/>
      <c r="AE15" s="50"/>
      <c r="AF15" s="50">
        <v>46.666666666666664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>
        <v>91.666666666666671</v>
      </c>
      <c r="BC15" s="50"/>
      <c r="BD15" s="50"/>
      <c r="BE15" s="50">
        <v>100.3</v>
      </c>
      <c r="BF15" s="50"/>
      <c r="BG15" s="50">
        <f>IF(ISERROR(SUM(LARGE(D15:BF15,1)+LARGE(D15:BF15,2)+LARGE(D15:BF15,3)+LARGE(D15:BF15,4)+LARGE(D15:BF15,5))),SUM(D15:BF15),SUM(LARGE(D15:BF15,1)+LARGE(D15:BF15,2)+LARGE(D15:BF15,3)+LARGE(D15:BF15,4)+LARGE(D15:BF15,5)))</f>
        <v>295.77619047619049</v>
      </c>
      <c r="BH15" s="5">
        <f>COUNTIF(D15:BF15,"&gt;.1")</f>
        <v>4</v>
      </c>
      <c r="BI15" s="48" t="s">
        <v>442</v>
      </c>
    </row>
    <row r="16" spans="1:61" x14ac:dyDescent="0.25">
      <c r="A16" s="49">
        <f>BG16</f>
        <v>284.0333333333333</v>
      </c>
      <c r="B16" s="48">
        <f>IF(A16=A15,B15,12)</f>
        <v>12</v>
      </c>
      <c r="C16" s="52" t="s">
        <v>424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>
        <v>100.5</v>
      </c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>
        <v>100.2</v>
      </c>
      <c r="AX16" s="73">
        <v>83.333333333333329</v>
      </c>
      <c r="AY16" s="73"/>
      <c r="AZ16" s="73"/>
      <c r="BA16" s="73"/>
      <c r="BB16" s="73"/>
      <c r="BC16" s="73"/>
      <c r="BD16" s="73"/>
      <c r="BE16" s="73"/>
      <c r="BF16" s="73"/>
      <c r="BG16" s="73">
        <f>IF(ISERROR(SUM(LARGE(D16:BF16,1)+LARGE(D16:BF16,2)+LARGE(D16:BF16,3)+LARGE(D16:BF16,4)+LARGE(D16:BF16,5))),SUM(D16:BF16),SUM(LARGE(D16:BF16,1)+LARGE(D16:BF16,2)+LARGE(D16:BF16,3)+LARGE(D16:BF16,4)+LARGE(D16:BF16,5)))</f>
        <v>284.0333333333333</v>
      </c>
      <c r="BH16" s="74">
        <f>COUNTIF(D16:BF16,"&gt;.1")</f>
        <v>3</v>
      </c>
      <c r="BI16" s="48" t="s">
        <v>424</v>
      </c>
    </row>
    <row r="17" spans="1:61" x14ac:dyDescent="0.25">
      <c r="A17" s="49">
        <f>BG17</f>
        <v>241.66666666666663</v>
      </c>
      <c r="B17" s="48">
        <f>IF(A17=A16,B16,13)</f>
        <v>13</v>
      </c>
      <c r="C17" s="52" t="s">
        <v>163</v>
      </c>
      <c r="D17" s="50"/>
      <c r="E17" s="50"/>
      <c r="F17" s="50"/>
      <c r="G17" s="50">
        <v>66.666666666666657</v>
      </c>
      <c r="H17" s="50"/>
      <c r="I17" s="50"/>
      <c r="J17" s="50"/>
      <c r="K17" s="50"/>
      <c r="L17" s="50"/>
      <c r="M17" s="50"/>
      <c r="N17" s="50">
        <v>66.666666666666657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>
        <v>66.666666666666657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>
        <v>41.666666666666664</v>
      </c>
      <c r="BC17" s="50"/>
      <c r="BD17" s="50"/>
      <c r="BE17" s="50"/>
      <c r="BF17" s="50"/>
      <c r="BG17" s="50">
        <f>IF(ISERROR(SUM(LARGE(D17:BF17,1)+LARGE(D17:BF17,2)+LARGE(D17:BF17,3)+LARGE(D17:BF17,4)+LARGE(D17:BF17,5))),SUM(D17:BF17),SUM(LARGE(D17:BF17,1)+LARGE(D17:BF17,2)+LARGE(D17:BF17,3)+LARGE(D17:BF17,4)+LARGE(D17:BF17,5)))</f>
        <v>241.66666666666663</v>
      </c>
      <c r="BH17" s="5">
        <f>COUNTIF(D17:BF17,"&gt;.1")</f>
        <v>4</v>
      </c>
      <c r="BI17" s="48" t="s">
        <v>163</v>
      </c>
    </row>
    <row r="18" spans="1:61" x14ac:dyDescent="0.25">
      <c r="A18" s="49">
        <f>BG18</f>
        <v>208.33333333333331</v>
      </c>
      <c r="B18" s="48">
        <f>IF(A18=A17,B17,14)</f>
        <v>14</v>
      </c>
      <c r="C18" s="52" t="s">
        <v>162</v>
      </c>
      <c r="D18" s="73"/>
      <c r="E18" s="73"/>
      <c r="F18" s="73"/>
      <c r="G18" s="73">
        <v>83.333333333333329</v>
      </c>
      <c r="H18" s="73">
        <v>50</v>
      </c>
      <c r="I18" s="73"/>
      <c r="J18" s="73"/>
      <c r="K18" s="73"/>
      <c r="L18" s="73"/>
      <c r="M18" s="73"/>
      <c r="N18" s="73"/>
      <c r="O18" s="73"/>
      <c r="P18" s="73"/>
      <c r="Q18" s="73"/>
      <c r="R18" s="73">
        <v>75</v>
      </c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>
        <f>IF(ISERROR(SUM(LARGE(D18:BF18,1)+LARGE(D18:BF18,2)+LARGE(D18:BF18,3)+LARGE(D18:BF18,4)+LARGE(D18:BF18,5))),SUM(D18:BF18),SUM(LARGE(D18:BF18,1)+LARGE(D18:BF18,2)+LARGE(D18:BF18,3)+LARGE(D18:BF18,4)+LARGE(D18:BF18,5)))</f>
        <v>208.33333333333331</v>
      </c>
      <c r="BH18" s="74">
        <f>COUNTIF(D18:BF18,"&gt;.1")</f>
        <v>3</v>
      </c>
      <c r="BI18" s="48" t="s">
        <v>162</v>
      </c>
    </row>
    <row r="19" spans="1:61" x14ac:dyDescent="0.25">
      <c r="A19" s="49">
        <f>BG19</f>
        <v>169.04761904761904</v>
      </c>
      <c r="B19" s="48">
        <f>IF(A19=A18,B18,15)</f>
        <v>15</v>
      </c>
      <c r="C19" s="52" t="s">
        <v>198</v>
      </c>
      <c r="D19" s="50"/>
      <c r="E19" s="50"/>
      <c r="F19" s="50"/>
      <c r="G19" s="50"/>
      <c r="H19" s="50">
        <v>83.333333333333329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>
        <v>85.714285714285708</v>
      </c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>
        <f>IF(ISERROR(SUM(LARGE(D19:BF19,1)+LARGE(D19:BF19,2)+LARGE(D19:BF19,3)+LARGE(D19:BF19,4)+LARGE(D19:BF19,5))),SUM(D19:BF19),SUM(LARGE(D19:BF19,1)+LARGE(D19:BF19,2)+LARGE(D19:BF19,3)+LARGE(D19:BF19,4)+LARGE(D19:BF19,5)))</f>
        <v>169.04761904761904</v>
      </c>
      <c r="BH19" s="5">
        <f>COUNTIF(D19:BF19,"&gt;.1")</f>
        <v>2</v>
      </c>
      <c r="BI19" s="48" t="s">
        <v>198</v>
      </c>
    </row>
    <row r="20" spans="1:61" x14ac:dyDescent="0.25">
      <c r="A20" s="49">
        <f>BG20</f>
        <v>167.36666666666667</v>
      </c>
      <c r="B20" s="48">
        <f>IF(A20=A19,B19,16)</f>
        <v>16</v>
      </c>
      <c r="C20" s="52" t="s">
        <v>441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>
        <v>100.7</v>
      </c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>
        <v>66.666666666666657</v>
      </c>
      <c r="BC20" s="73"/>
      <c r="BD20" s="73"/>
      <c r="BE20" s="73"/>
      <c r="BF20" s="73"/>
      <c r="BG20" s="73">
        <f>IF(ISERROR(SUM(LARGE(D20:BF20,1)+LARGE(D20:BF20,2)+LARGE(D20:BF20,3)+LARGE(D20:BF20,4)+LARGE(D20:BF20,5))),SUM(D20:BF20),SUM(LARGE(D20:BF20,1)+LARGE(D20:BF20,2)+LARGE(D20:BF20,3)+LARGE(D20:BF20,4)+LARGE(D20:BF20,5)))</f>
        <v>167.36666666666667</v>
      </c>
      <c r="BH20" s="74">
        <f>COUNTIF(D20:BF20,"&gt;.1")</f>
        <v>2</v>
      </c>
      <c r="BI20" s="48" t="s">
        <v>441</v>
      </c>
    </row>
    <row r="21" spans="1:61" x14ac:dyDescent="0.25">
      <c r="A21" s="49">
        <f>BG21</f>
        <v>150.30000000000001</v>
      </c>
      <c r="B21" s="48">
        <f>IF(A21=A20,B20,17)</f>
        <v>17</v>
      </c>
      <c r="C21" s="52" t="s">
        <v>350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>
        <v>100.3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>
        <v>50</v>
      </c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>
        <f>IF(ISERROR(SUM(LARGE(D21:BF21,1)+LARGE(D21:BF21,2)+LARGE(D21:BF21,3)+LARGE(D21:BF21,4)+LARGE(D21:BF21,5))),SUM(D21:BF21),SUM(LARGE(D21:BF21,1)+LARGE(D21:BF21,2)+LARGE(D21:BF21,3)+LARGE(D21:BF21,4)+LARGE(D21:BF21,5)))</f>
        <v>150.30000000000001</v>
      </c>
      <c r="BH21" s="5">
        <f>COUNTIF(D21:BF21,"&gt;.1")</f>
        <v>2</v>
      </c>
      <c r="BI21" s="48" t="s">
        <v>350</v>
      </c>
    </row>
    <row r="22" spans="1:61" x14ac:dyDescent="0.25">
      <c r="A22" s="49">
        <f>BG22</f>
        <v>119.99999999999999</v>
      </c>
      <c r="B22" s="48">
        <f>IF(A22=A21,B21,18)</f>
        <v>18</v>
      </c>
      <c r="C22" s="52" t="s">
        <v>164</v>
      </c>
      <c r="D22" s="73"/>
      <c r="E22" s="73"/>
      <c r="F22" s="73"/>
      <c r="G22" s="73">
        <v>66.666666666666657</v>
      </c>
      <c r="H22" s="73"/>
      <c r="I22" s="73"/>
      <c r="J22" s="73"/>
      <c r="K22" s="73"/>
      <c r="L22" s="73">
        <v>40</v>
      </c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>
        <v>13.333333333333329</v>
      </c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>
        <f>IF(ISERROR(SUM(LARGE(D22:BF22,1)+LARGE(D22:BF22,2)+LARGE(D22:BF22,3)+LARGE(D22:BF22,4)+LARGE(D22:BF22,5))),SUM(D22:BF22),SUM(LARGE(D22:BF22,1)+LARGE(D22:BF22,2)+LARGE(D22:BF22,3)+LARGE(D22:BF22,4)+LARGE(D22:BF22,5)))</f>
        <v>119.99999999999999</v>
      </c>
      <c r="BH22" s="74">
        <f>COUNTIF(D22:BF22,"&gt;.1")</f>
        <v>3</v>
      </c>
      <c r="BI22" s="48" t="s">
        <v>164</v>
      </c>
    </row>
    <row r="23" spans="1:61" x14ac:dyDescent="0.25">
      <c r="A23" s="49">
        <f>BG23</f>
        <v>118.33333333333333</v>
      </c>
      <c r="B23" s="48">
        <f>IF(A23=A22,B22,19)</f>
        <v>19</v>
      </c>
      <c r="C23" s="52" t="s">
        <v>321</v>
      </c>
      <c r="D23" s="50"/>
      <c r="E23" s="50"/>
      <c r="F23" s="50"/>
      <c r="G23" s="50"/>
      <c r="H23" s="50"/>
      <c r="I23" s="50"/>
      <c r="J23" s="50"/>
      <c r="K23" s="50"/>
      <c r="L23" s="50">
        <v>60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>
        <v>58.333333333333329</v>
      </c>
      <c r="BC23" s="50"/>
      <c r="BD23" s="50"/>
      <c r="BE23" s="50"/>
      <c r="BF23" s="50"/>
      <c r="BG23" s="50">
        <f>IF(ISERROR(SUM(LARGE(D23:BF23,1)+LARGE(D23:BF23,2)+LARGE(D23:BF23,3)+LARGE(D23:BF23,4)+LARGE(D23:BF23,5))),SUM(D23:BF23),SUM(LARGE(D23:BF23,1)+LARGE(D23:BF23,2)+LARGE(D23:BF23,3)+LARGE(D23:BF23,4)+LARGE(D23:BF23,5)))</f>
        <v>118.33333333333333</v>
      </c>
      <c r="BH23" s="5">
        <f>COUNTIF(D23:BF23,"&gt;.1")</f>
        <v>2</v>
      </c>
      <c r="BI23" s="48" t="s">
        <v>321</v>
      </c>
    </row>
    <row r="24" spans="1:61" x14ac:dyDescent="0.25">
      <c r="A24" s="49">
        <f>BG24</f>
        <v>106.66666666666667</v>
      </c>
      <c r="B24" s="48">
        <f>IF(A24=A23,B23,20)</f>
        <v>20</v>
      </c>
      <c r="C24" s="52" t="s">
        <v>117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>
        <v>86.666666666666671</v>
      </c>
      <c r="AG24" s="73"/>
      <c r="AH24" s="73"/>
      <c r="AI24" s="73">
        <v>20</v>
      </c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>
        <f>IF(ISERROR(SUM(LARGE(D24:BF24,1)+LARGE(D24:BF24,2)+LARGE(D24:BF24,3)+LARGE(D24:BF24,4)+LARGE(D24:BF24,5))),SUM(D24:BF24),SUM(LARGE(D24:BF24,1)+LARGE(D24:BF24,2)+LARGE(D24:BF24,3)+LARGE(D24:BF24,4)+LARGE(D24:BF24,5)))</f>
        <v>106.66666666666667</v>
      </c>
      <c r="BH24" s="74">
        <f>COUNTIF(D24:BF24,"&gt;.1")</f>
        <v>2</v>
      </c>
      <c r="BI24" s="48" t="s">
        <v>117</v>
      </c>
    </row>
    <row r="25" spans="1:61" x14ac:dyDescent="0.25">
      <c r="A25" s="49">
        <f>BG25</f>
        <v>101.2</v>
      </c>
      <c r="B25" s="48">
        <f>IF(A25=A24,B24,21)</f>
        <v>21</v>
      </c>
      <c r="C25" s="52" t="s">
        <v>151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>
        <v>101.2</v>
      </c>
      <c r="BC25" s="50"/>
      <c r="BD25" s="50"/>
      <c r="BE25" s="50"/>
      <c r="BF25" s="50"/>
      <c r="BG25" s="50">
        <f>IF(ISERROR(SUM(LARGE(D25:BF25,1)+LARGE(D25:BF25,2)+LARGE(D25:BF25,3)+LARGE(D25:BF25,4)+LARGE(D25:BF25,5))),SUM(D25:BF25),SUM(LARGE(D25:BF25,1)+LARGE(D25:BF25,2)+LARGE(D25:BF25,3)+LARGE(D25:BF25,4)+LARGE(D25:BF25,5)))</f>
        <v>101.2</v>
      </c>
      <c r="BH25" s="5">
        <f>COUNTIF(D25:BF25,"&gt;.1")</f>
        <v>1</v>
      </c>
      <c r="BI25" s="48" t="s">
        <v>151</v>
      </c>
    </row>
    <row r="26" spans="1:61" x14ac:dyDescent="0.25">
      <c r="A26" s="49">
        <f>BG26</f>
        <v>100.2</v>
      </c>
      <c r="B26" s="48">
        <f>IF(A26=A25,B25,22)</f>
        <v>22</v>
      </c>
      <c r="C26" s="52" t="s">
        <v>421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>
        <v>100.2</v>
      </c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>
        <f>IF(ISERROR(SUM(LARGE(D26:BF26,1)+LARGE(D26:BF26,2)+LARGE(D26:BF26,3)+LARGE(D26:BF26,4)+LARGE(D26:BF26,5))),SUM(D26:BF26),SUM(LARGE(D26:BF26,1)+LARGE(D26:BF26,2)+LARGE(D26:BF26,3)+LARGE(D26:BF26,4)+LARGE(D26:BF26,5)))</f>
        <v>100.2</v>
      </c>
      <c r="BH26" s="74">
        <f>COUNTIF(D26:BF26,"&gt;.1")</f>
        <v>1</v>
      </c>
      <c r="BI26" s="48" t="s">
        <v>421</v>
      </c>
    </row>
    <row r="27" spans="1:61" x14ac:dyDescent="0.25">
      <c r="A27" s="49">
        <f>BG27</f>
        <v>80</v>
      </c>
      <c r="B27" s="48">
        <f>IF(A27=A26,B26,23)</f>
        <v>23</v>
      </c>
      <c r="C27" s="52" t="s">
        <v>94</v>
      </c>
      <c r="D27" s="50">
        <v>40</v>
      </c>
      <c r="E27" s="50"/>
      <c r="F27" s="50"/>
      <c r="G27" s="50"/>
      <c r="H27" s="50"/>
      <c r="I27" s="50"/>
      <c r="J27" s="50"/>
      <c r="K27" s="50"/>
      <c r="L27" s="50">
        <v>40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>
        <f>IF(ISERROR(SUM(LARGE(D27:BF27,1)+LARGE(D27:BF27,2)+LARGE(D27:BF27,3)+LARGE(D27:BF27,4)+LARGE(D27:BF27,5))),SUM(D27:BF27),SUM(LARGE(D27:BF27,1)+LARGE(D27:BF27,2)+LARGE(D27:BF27,3)+LARGE(D27:BF27,4)+LARGE(D27:BF27,5)))</f>
        <v>80</v>
      </c>
      <c r="BH27" s="5">
        <f>COUNTIF(D27:BF27,"&gt;.1")</f>
        <v>2</v>
      </c>
      <c r="BI27" s="48" t="s">
        <v>94</v>
      </c>
    </row>
    <row r="28" spans="1:61" x14ac:dyDescent="0.25">
      <c r="A28" s="49">
        <f>BG28</f>
        <v>80</v>
      </c>
      <c r="B28" s="48">
        <f>IF(A28=A27,B27,24)</f>
        <v>23</v>
      </c>
      <c r="C28" s="52" t="s">
        <v>92</v>
      </c>
      <c r="D28" s="73">
        <v>80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>
        <f>IF(ISERROR(SUM(LARGE(D28:BF28,1)+LARGE(D28:BF28,2)+LARGE(D28:BF28,3)+LARGE(D28:BF28,4)+LARGE(D28:BF28,5))),SUM(D28:BF28),SUM(LARGE(D28:BF28,1)+LARGE(D28:BF28,2)+LARGE(D28:BF28,3)+LARGE(D28:BF28,4)+LARGE(D28:BF28,5)))</f>
        <v>80</v>
      </c>
      <c r="BH28" s="74">
        <f>COUNTIF(D28:BF28,"&gt;.1")</f>
        <v>1</v>
      </c>
      <c r="BI28" s="48" t="s">
        <v>92</v>
      </c>
    </row>
    <row r="29" spans="1:61" x14ac:dyDescent="0.25">
      <c r="A29" s="49">
        <f>BG29</f>
        <v>77.777777777777771</v>
      </c>
      <c r="B29" s="48">
        <f>IF(A29=A28,B28,25)</f>
        <v>25</v>
      </c>
      <c r="C29" s="52" t="s">
        <v>302</v>
      </c>
      <c r="D29" s="50"/>
      <c r="E29" s="50"/>
      <c r="F29" s="50"/>
      <c r="G29" s="50"/>
      <c r="H29" s="50"/>
      <c r="I29" s="50"/>
      <c r="J29" s="50"/>
      <c r="K29" s="50"/>
      <c r="L29" s="50"/>
      <c r="M29" s="50">
        <v>77.777777777777771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>
        <f>IF(ISERROR(SUM(LARGE(D29:BF29,1)+LARGE(D29:BF29,2)+LARGE(D29:BF29,3)+LARGE(D29:BF29,4)+LARGE(D29:BF29,5))),SUM(D29:BF29),SUM(LARGE(D29:BF29,1)+LARGE(D29:BF29,2)+LARGE(D29:BF29,3)+LARGE(D29:BF29,4)+LARGE(D29:BF29,5)))</f>
        <v>77.777777777777771</v>
      </c>
      <c r="BH29" s="5">
        <f>COUNTIF(D29:BF29,"&gt;.1")</f>
        <v>1</v>
      </c>
      <c r="BI29" s="48" t="s">
        <v>302</v>
      </c>
    </row>
    <row r="30" spans="1:61" x14ac:dyDescent="0.25">
      <c r="A30" s="49">
        <f>BG30</f>
        <v>75</v>
      </c>
      <c r="B30" s="48">
        <f>IF(A30=A29,B29,26)</f>
        <v>26</v>
      </c>
      <c r="C30" s="52" t="s">
        <v>538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>
        <v>75</v>
      </c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>
        <f>IF(ISERROR(SUM(LARGE(D30:BF30,1)+LARGE(D30:BF30,2)+LARGE(D30:BF30,3)+LARGE(D30:BF30,4)+LARGE(D30:BF30,5))),SUM(D30:BF30),SUM(LARGE(D30:BF30,1)+LARGE(D30:BF30,2)+LARGE(D30:BF30,3)+LARGE(D30:BF30,4)+LARGE(D30:BF30,5)))</f>
        <v>75</v>
      </c>
      <c r="BH30" s="74">
        <f>COUNTIF(D30:BF30,"&gt;.1")</f>
        <v>1</v>
      </c>
      <c r="BI30" s="48" t="s">
        <v>538</v>
      </c>
    </row>
    <row r="31" spans="1:61" x14ac:dyDescent="0.25">
      <c r="A31" s="49">
        <f>BG31</f>
        <v>66.666666666666671</v>
      </c>
      <c r="B31" s="48">
        <f>IF(A31=A30,B30,27)</f>
        <v>27</v>
      </c>
      <c r="C31" s="52" t="s">
        <v>303</v>
      </c>
      <c r="D31" s="50"/>
      <c r="E31" s="50"/>
      <c r="F31" s="50"/>
      <c r="G31" s="50"/>
      <c r="H31" s="50"/>
      <c r="I31" s="50"/>
      <c r="J31" s="50"/>
      <c r="K31" s="50"/>
      <c r="L31" s="50"/>
      <c r="M31" s="50">
        <v>66.666666666666671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>
        <f>IF(ISERROR(SUM(LARGE(D31:BF31,1)+LARGE(D31:BF31,2)+LARGE(D31:BF31,3)+LARGE(D31:BF31,4)+LARGE(D31:BF31,5))),SUM(D31:BF31),SUM(LARGE(D31:BF31,1)+LARGE(D31:BF31,2)+LARGE(D31:BF31,3)+LARGE(D31:BF31,4)+LARGE(D31:BF31,5)))</f>
        <v>66.666666666666671</v>
      </c>
      <c r="BH31" s="5">
        <f>COUNTIF(D31:BF31,"&gt;.1")</f>
        <v>1</v>
      </c>
      <c r="BI31" s="48" t="s">
        <v>303</v>
      </c>
    </row>
    <row r="32" spans="1:61" x14ac:dyDescent="0.25">
      <c r="A32" s="49">
        <f>BG32</f>
        <v>53.333333333333329</v>
      </c>
      <c r="B32" s="48">
        <f>IF(A32=A31,B31,28)</f>
        <v>28</v>
      </c>
      <c r="C32" s="52" t="s">
        <v>323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>
        <v>53.333333333333329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>
        <f>IF(ISERROR(SUM(LARGE(D32:BF32,1)+LARGE(D32:BF32,2)+LARGE(D32:BF32,3)+LARGE(D32:BF32,4)+LARGE(D32:BF32,5))),SUM(D32:BF32),SUM(LARGE(D32:BF32,1)+LARGE(D32:BF32,2)+LARGE(D32:BF32,3)+LARGE(D32:BF32,4)+LARGE(D32:BF32,5)))</f>
        <v>53.333333333333329</v>
      </c>
      <c r="BH32" s="74">
        <f>COUNTIF(D32:BF32,"&gt;.1")</f>
        <v>1</v>
      </c>
      <c r="BI32" s="48" t="s">
        <v>323</v>
      </c>
    </row>
    <row r="33" spans="1:61" x14ac:dyDescent="0.25">
      <c r="A33" s="49">
        <f>BG33</f>
        <v>50</v>
      </c>
      <c r="B33" s="48">
        <f>IF(A33=A32,B32,29)</f>
        <v>29</v>
      </c>
      <c r="C33" s="52" t="s">
        <v>322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>
        <v>50</v>
      </c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>
        <f>IF(ISERROR(SUM(LARGE(D33:BF33,1)+LARGE(D33:BF33,2)+LARGE(D33:BF33,3)+LARGE(D33:BF33,4)+LARGE(D33:BF33,5))),SUM(D33:BF33),SUM(LARGE(D33:BF33,1)+LARGE(D33:BF33,2)+LARGE(D33:BF33,3)+LARGE(D33:BF33,4)+LARGE(D33:BF33,5)))</f>
        <v>50</v>
      </c>
      <c r="BH33" s="5">
        <f>COUNTIF(D33:BF33,"&gt;.1")</f>
        <v>1</v>
      </c>
      <c r="BI33" s="48" t="s">
        <v>322</v>
      </c>
    </row>
    <row r="34" spans="1:61" x14ac:dyDescent="0.25">
      <c r="A34" s="49">
        <f>BG34</f>
        <v>33.333333333333329</v>
      </c>
      <c r="B34" s="48">
        <f>IF(A34=A33,B33,30)</f>
        <v>30</v>
      </c>
      <c r="C34" s="52" t="s">
        <v>187</v>
      </c>
      <c r="D34" s="73"/>
      <c r="E34" s="73"/>
      <c r="F34" s="73"/>
      <c r="G34" s="73"/>
      <c r="H34" s="73">
        <v>33.333333333333329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>
        <v>0</v>
      </c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>
        <f>IF(ISERROR(SUM(LARGE(D34:BF34,1)+LARGE(D34:BF34,2)+LARGE(D34:BF34,3)+LARGE(D34:BF34,4)+LARGE(D34:BF34,5))),SUM(D34:BF34),SUM(LARGE(D34:BF34,1)+LARGE(D34:BF34,2)+LARGE(D34:BF34,3)+LARGE(D34:BF34,4)+LARGE(D34:BF34,5)))</f>
        <v>33.333333333333329</v>
      </c>
      <c r="BH34" s="74">
        <f>COUNTIF(D34:BF34,"&gt;.1")</f>
        <v>1</v>
      </c>
      <c r="BI34" s="48" t="s">
        <v>187</v>
      </c>
    </row>
    <row r="35" spans="1:61" x14ac:dyDescent="0.25">
      <c r="A35" s="49">
        <f>BG35</f>
        <v>33.333333333333329</v>
      </c>
      <c r="B35" s="48">
        <f>IF(A35=A34,B34,31)</f>
        <v>30</v>
      </c>
      <c r="C35" s="52" t="s">
        <v>524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v>33.333333333333329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>
        <f>IF(ISERROR(SUM(LARGE(D35:BF35,1)+LARGE(D35:BF35,2)+LARGE(D35:BF35,3)+LARGE(D35:BF35,4)+LARGE(D35:BF35,5))),SUM(D35:BF35),SUM(LARGE(D35:BF35,1)+LARGE(D35:BF35,2)+LARGE(D35:BF35,3)+LARGE(D35:BF35,4)+LARGE(D35:BF35,5)))</f>
        <v>33.333333333333329</v>
      </c>
      <c r="BH35" s="5">
        <f>COUNTIF(D35:BF35,"&gt;.1")</f>
        <v>1</v>
      </c>
      <c r="BI35" s="48" t="s">
        <v>524</v>
      </c>
    </row>
    <row r="36" spans="1:61" x14ac:dyDescent="0.25">
      <c r="A36" s="49">
        <f>BG36</f>
        <v>25</v>
      </c>
      <c r="B36" s="48">
        <f>IF(A36=A35,B35,32)</f>
        <v>32</v>
      </c>
      <c r="C36" s="52" t="s">
        <v>372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>
        <v>25</v>
      </c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>
        <f>IF(ISERROR(SUM(LARGE(D36:BF36,1)+LARGE(D36:BF36,2)+LARGE(D36:BF36,3)+LARGE(D36:BF36,4)+LARGE(D36:BF36,5))),SUM(D36:BF36),SUM(LARGE(D36:BF36,1)+LARGE(D36:BF36,2)+LARGE(D36:BF36,3)+LARGE(D36:BF36,4)+LARGE(D36:BF36,5)))</f>
        <v>25</v>
      </c>
      <c r="BH36" s="74">
        <f>COUNTIF(D36:BF36,"&gt;.1")</f>
        <v>1</v>
      </c>
      <c r="BI36" s="48" t="s">
        <v>372</v>
      </c>
    </row>
    <row r="37" spans="1:61" x14ac:dyDescent="0.25">
      <c r="A37" s="49">
        <f>BG37</f>
        <v>25</v>
      </c>
      <c r="B37" s="48">
        <f>IF(A37=A36,B36,33)</f>
        <v>32</v>
      </c>
      <c r="C37" s="52" t="s">
        <v>604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>
        <v>25</v>
      </c>
      <c r="BC37" s="50"/>
      <c r="BD37" s="50"/>
      <c r="BE37" s="50"/>
      <c r="BF37" s="50"/>
      <c r="BG37" s="50">
        <f>IF(ISERROR(SUM(LARGE(D37:BF37,1)+LARGE(D37:BF37,2)+LARGE(D37:BF37,3)+LARGE(D37:BF37,4)+LARGE(D37:BF37,5))),SUM(D37:BF37),SUM(LARGE(D37:BF37,1)+LARGE(D37:BF37,2)+LARGE(D37:BF37,3)+LARGE(D37:BF37,4)+LARGE(D37:BF37,5)))</f>
        <v>25</v>
      </c>
      <c r="BH37" s="5">
        <f>COUNTIF(D37:BF37,"&gt;.1")</f>
        <v>1</v>
      </c>
      <c r="BI37" s="48" t="s">
        <v>604</v>
      </c>
    </row>
    <row r="38" spans="1:61" x14ac:dyDescent="0.25">
      <c r="A38" s="49">
        <f>BG38</f>
        <v>20</v>
      </c>
      <c r="B38" s="48">
        <f>IF(A38=A37,B37,34)</f>
        <v>34</v>
      </c>
      <c r="C38" s="52" t="s">
        <v>425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>
        <v>20</v>
      </c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>
        <f>IF(ISERROR(SUM(LARGE(D38:BF38,1)+LARGE(D38:BF38,2)+LARGE(D38:BF38,3)+LARGE(D38:BF38,4)+LARGE(D38:BF38,5))),SUM(D38:BF38),SUM(LARGE(D38:BF38,1)+LARGE(D38:BF38,2)+LARGE(D38:BF38,3)+LARGE(D38:BF38,4)+LARGE(D38:BF38,5)))</f>
        <v>20</v>
      </c>
      <c r="BH38" s="74">
        <f>COUNTIF(D38:BF38,"&gt;.1")</f>
        <v>1</v>
      </c>
      <c r="BI38" s="48" t="s">
        <v>425</v>
      </c>
    </row>
    <row r="39" spans="1:61" x14ac:dyDescent="0.25">
      <c r="A39" s="49">
        <f>BG39</f>
        <v>16.666666666666657</v>
      </c>
      <c r="B39" s="48">
        <f>IF(A39=A38,B38,35)</f>
        <v>35</v>
      </c>
      <c r="C39" s="52" t="s">
        <v>435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>
        <v>16.666666666666657</v>
      </c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>
        <f>IF(ISERROR(SUM(LARGE(D39:BF39,1)+LARGE(D39:BF39,2)+LARGE(D39:BF39,3)+LARGE(D39:BF39,4)+LARGE(D39:BF39,5))),SUM(D39:BF39),SUM(LARGE(D39:BF39,1)+LARGE(D39:BF39,2)+LARGE(D39:BF39,3)+LARGE(D39:BF39,4)+LARGE(D39:BF39,5)))</f>
        <v>16.666666666666657</v>
      </c>
      <c r="BH39" s="5">
        <f>COUNTIF(D39:BF39,"&gt;.1")</f>
        <v>1</v>
      </c>
      <c r="BI39" s="48" t="s">
        <v>435</v>
      </c>
    </row>
    <row r="40" spans="1:61" x14ac:dyDescent="0.25">
      <c r="A40" s="49">
        <f>BG40</f>
        <v>8.3333333333333286</v>
      </c>
      <c r="B40" s="48">
        <f>IF(A40=A39,B39,36)</f>
        <v>36</v>
      </c>
      <c r="C40" s="52" t="s">
        <v>581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>
        <v>8.3333333333333286</v>
      </c>
      <c r="BC40" s="73"/>
      <c r="BD40" s="73"/>
      <c r="BE40" s="73"/>
      <c r="BF40" s="73"/>
      <c r="BG40" s="73">
        <f>IF(ISERROR(SUM(LARGE(D40:BF40,1)+LARGE(D40:BF40,2)+LARGE(D40:BF40,3)+LARGE(D40:BF40,4)+LARGE(D40:BF40,5))),SUM(D40:BF40),SUM(LARGE(D40:BF40,1)+LARGE(D40:BF40,2)+LARGE(D40:BF40,3)+LARGE(D40:BF40,4)+LARGE(D40:BF40,5)))</f>
        <v>8.3333333333333286</v>
      </c>
      <c r="BH40" s="74">
        <f>COUNTIF(D40:BF40,"&gt;.1")</f>
        <v>1</v>
      </c>
      <c r="BI40" s="48" t="s">
        <v>581</v>
      </c>
    </row>
  </sheetData>
  <sortState ref="C5:BG40">
    <sortCondition descending="1" ref="BG5:BG40"/>
  </sortState>
  <conditionalFormatting sqref="D5:BF5">
    <cfRule type="top10" dxfId="1073" priority="108" rank="5"/>
  </conditionalFormatting>
  <conditionalFormatting sqref="C5">
    <cfRule type="expression" dxfId="1072" priority="107">
      <formula>BH5&gt;2</formula>
    </cfRule>
  </conditionalFormatting>
  <conditionalFormatting sqref="D6:BF6">
    <cfRule type="top10" dxfId="1071" priority="106" rank="5"/>
  </conditionalFormatting>
  <conditionalFormatting sqref="C6">
    <cfRule type="expression" dxfId="1070" priority="105">
      <formula>BH6&gt;2</formula>
    </cfRule>
  </conditionalFormatting>
  <conditionalFormatting sqref="D7:BF7">
    <cfRule type="top10" dxfId="1069" priority="104" rank="5"/>
  </conditionalFormatting>
  <conditionalFormatting sqref="C7">
    <cfRule type="expression" dxfId="1068" priority="103">
      <formula>BH7&gt;2</formula>
    </cfRule>
  </conditionalFormatting>
  <conditionalFormatting sqref="D8:BF8">
    <cfRule type="top10" dxfId="1067" priority="102" rank="5"/>
  </conditionalFormatting>
  <conditionalFormatting sqref="C8">
    <cfRule type="expression" dxfId="1066" priority="101">
      <formula>BH8&gt;2</formula>
    </cfRule>
  </conditionalFormatting>
  <conditionalFormatting sqref="D9:BF9">
    <cfRule type="top10" dxfId="1065" priority="100" rank="5"/>
  </conditionalFormatting>
  <conditionalFormatting sqref="C9">
    <cfRule type="expression" dxfId="1064" priority="99">
      <formula>BH9&gt;2</formula>
    </cfRule>
  </conditionalFormatting>
  <conditionalFormatting sqref="D10:BF10">
    <cfRule type="top10" dxfId="1063" priority="98" rank="5"/>
  </conditionalFormatting>
  <conditionalFormatting sqref="C10">
    <cfRule type="expression" dxfId="1062" priority="97">
      <formula>BH10&gt;2</formula>
    </cfRule>
  </conditionalFormatting>
  <conditionalFormatting sqref="D11:BF11">
    <cfRule type="top10" dxfId="1061" priority="96" rank="5"/>
  </conditionalFormatting>
  <conditionalFormatting sqref="C11">
    <cfRule type="expression" dxfId="1060" priority="95">
      <formula>BH11&gt;2</formula>
    </cfRule>
  </conditionalFormatting>
  <conditionalFormatting sqref="D12:BF12">
    <cfRule type="top10" dxfId="1059" priority="94" rank="5"/>
  </conditionalFormatting>
  <conditionalFormatting sqref="C12">
    <cfRule type="expression" dxfId="1058" priority="93">
      <formula>BH12&gt;2</formula>
    </cfRule>
  </conditionalFormatting>
  <conditionalFormatting sqref="D13:BF13">
    <cfRule type="top10" dxfId="1057" priority="92" rank="5"/>
  </conditionalFormatting>
  <conditionalFormatting sqref="C13">
    <cfRule type="expression" dxfId="1056" priority="91">
      <formula>BH13&gt;2</formula>
    </cfRule>
  </conditionalFormatting>
  <conditionalFormatting sqref="D14:BF14">
    <cfRule type="top10" dxfId="1055" priority="90" rank="5"/>
  </conditionalFormatting>
  <conditionalFormatting sqref="C14">
    <cfRule type="expression" dxfId="1054" priority="89">
      <formula>BH14&gt;2</formula>
    </cfRule>
  </conditionalFormatting>
  <conditionalFormatting sqref="D15:BF15">
    <cfRule type="top10" dxfId="1053" priority="88" rank="5"/>
  </conditionalFormatting>
  <conditionalFormatting sqref="C15">
    <cfRule type="expression" dxfId="1052" priority="87">
      <formula>BH15&gt;2</formula>
    </cfRule>
  </conditionalFormatting>
  <conditionalFormatting sqref="D16:BF16">
    <cfRule type="top10" dxfId="1051" priority="86" rank="5"/>
  </conditionalFormatting>
  <conditionalFormatting sqref="C16">
    <cfRule type="expression" dxfId="1050" priority="85">
      <formula>BH16&gt;2</formula>
    </cfRule>
  </conditionalFormatting>
  <conditionalFormatting sqref="D17:BF17">
    <cfRule type="top10" dxfId="1049" priority="84" rank="5"/>
  </conditionalFormatting>
  <conditionalFormatting sqref="C17">
    <cfRule type="expression" dxfId="1048" priority="83">
      <formula>BH17&gt;2</formula>
    </cfRule>
  </conditionalFormatting>
  <conditionalFormatting sqref="D18:BF18">
    <cfRule type="top10" dxfId="1047" priority="82" rank="5"/>
  </conditionalFormatting>
  <conditionalFormatting sqref="C18">
    <cfRule type="expression" dxfId="1046" priority="81">
      <formula>BH18&gt;2</formula>
    </cfRule>
  </conditionalFormatting>
  <conditionalFormatting sqref="D19:BF19">
    <cfRule type="top10" dxfId="1045" priority="80" rank="5"/>
  </conditionalFormatting>
  <conditionalFormatting sqref="C19">
    <cfRule type="expression" dxfId="1044" priority="79">
      <formula>BH19&gt;2</formula>
    </cfRule>
  </conditionalFormatting>
  <conditionalFormatting sqref="D20:BF20">
    <cfRule type="top10" dxfId="1043" priority="78" rank="5"/>
  </conditionalFormatting>
  <conditionalFormatting sqref="C20">
    <cfRule type="expression" dxfId="1042" priority="77">
      <formula>BH20&gt;2</formula>
    </cfRule>
  </conditionalFormatting>
  <conditionalFormatting sqref="D21:BF21">
    <cfRule type="top10" dxfId="1041" priority="76" rank="5"/>
  </conditionalFormatting>
  <conditionalFormatting sqref="C21">
    <cfRule type="expression" dxfId="1040" priority="75">
      <formula>BH21&gt;2</formula>
    </cfRule>
  </conditionalFormatting>
  <conditionalFormatting sqref="D22:BF22">
    <cfRule type="top10" dxfId="1039" priority="74" rank="5"/>
  </conditionalFormatting>
  <conditionalFormatting sqref="C22">
    <cfRule type="expression" dxfId="1038" priority="73">
      <formula>BH22&gt;2</formula>
    </cfRule>
  </conditionalFormatting>
  <conditionalFormatting sqref="D23:BF23">
    <cfRule type="top10" dxfId="1037" priority="72" rank="5"/>
  </conditionalFormatting>
  <conditionalFormatting sqref="C23">
    <cfRule type="expression" dxfId="1036" priority="71">
      <formula>BH23&gt;2</formula>
    </cfRule>
  </conditionalFormatting>
  <conditionalFormatting sqref="D24:BF24">
    <cfRule type="top10" dxfId="1035" priority="70" rank="5"/>
  </conditionalFormatting>
  <conditionalFormatting sqref="C24">
    <cfRule type="expression" dxfId="1034" priority="69">
      <formula>BH24&gt;2</formula>
    </cfRule>
  </conditionalFormatting>
  <conditionalFormatting sqref="D25:BF25">
    <cfRule type="top10" dxfId="1033" priority="68" rank="5"/>
  </conditionalFormatting>
  <conditionalFormatting sqref="C25">
    <cfRule type="expression" dxfId="1032" priority="67">
      <formula>BH25&gt;2</formula>
    </cfRule>
  </conditionalFormatting>
  <conditionalFormatting sqref="D26:BF26">
    <cfRule type="top10" dxfId="1031" priority="66" rank="5"/>
  </conditionalFormatting>
  <conditionalFormatting sqref="C26">
    <cfRule type="expression" dxfId="1030" priority="65">
      <formula>BH26&gt;2</formula>
    </cfRule>
  </conditionalFormatting>
  <conditionalFormatting sqref="D27:BF27">
    <cfRule type="top10" dxfId="1029" priority="64" rank="5"/>
  </conditionalFormatting>
  <conditionalFormatting sqref="C27">
    <cfRule type="expression" dxfId="1028" priority="63">
      <formula>BH27&gt;2</formula>
    </cfRule>
  </conditionalFormatting>
  <conditionalFormatting sqref="D28:BF28">
    <cfRule type="top10" dxfId="1027" priority="62" rank="5"/>
  </conditionalFormatting>
  <conditionalFormatting sqref="C28">
    <cfRule type="expression" dxfId="1026" priority="61">
      <formula>BH28&gt;2</formula>
    </cfRule>
  </conditionalFormatting>
  <conditionalFormatting sqref="D29:BF29">
    <cfRule type="top10" dxfId="1025" priority="60" rank="5"/>
  </conditionalFormatting>
  <conditionalFormatting sqref="C29">
    <cfRule type="expression" dxfId="1024" priority="59">
      <formula>BH29&gt;2</formula>
    </cfRule>
  </conditionalFormatting>
  <conditionalFormatting sqref="D30:BF30">
    <cfRule type="top10" dxfId="1023" priority="58" rank="5"/>
  </conditionalFormatting>
  <conditionalFormatting sqref="C30">
    <cfRule type="expression" dxfId="1022" priority="57">
      <formula>BH30&gt;2</formula>
    </cfRule>
  </conditionalFormatting>
  <conditionalFormatting sqref="D31:BF31">
    <cfRule type="top10" dxfId="1021" priority="56" rank="5"/>
  </conditionalFormatting>
  <conditionalFormatting sqref="C31">
    <cfRule type="expression" dxfId="1020" priority="55">
      <formula>BH31&gt;2</formula>
    </cfRule>
  </conditionalFormatting>
  <conditionalFormatting sqref="D32:BF32">
    <cfRule type="top10" dxfId="1019" priority="54" rank="5"/>
  </conditionalFormatting>
  <conditionalFormatting sqref="C32">
    <cfRule type="expression" dxfId="1018" priority="53">
      <formula>BH32&gt;2</formula>
    </cfRule>
  </conditionalFormatting>
  <conditionalFormatting sqref="D33:BF33">
    <cfRule type="top10" dxfId="1017" priority="52" rank="5"/>
  </conditionalFormatting>
  <conditionalFormatting sqref="C33">
    <cfRule type="expression" dxfId="1016" priority="51">
      <formula>BH33&gt;2</formula>
    </cfRule>
  </conditionalFormatting>
  <conditionalFormatting sqref="D34:BF34">
    <cfRule type="top10" dxfId="1015" priority="50" rank="5"/>
  </conditionalFormatting>
  <conditionalFormatting sqref="C34">
    <cfRule type="expression" dxfId="1014" priority="49">
      <formula>BH34&gt;2</formula>
    </cfRule>
  </conditionalFormatting>
  <conditionalFormatting sqref="D35:BF35">
    <cfRule type="top10" dxfId="1013" priority="48" rank="5"/>
  </conditionalFormatting>
  <conditionalFormatting sqref="C35">
    <cfRule type="expression" dxfId="1012" priority="47">
      <formula>BH35&gt;2</formula>
    </cfRule>
  </conditionalFormatting>
  <conditionalFormatting sqref="D36:BF36">
    <cfRule type="top10" dxfId="1011" priority="46" rank="5"/>
  </conditionalFormatting>
  <conditionalFormatting sqref="C36">
    <cfRule type="expression" dxfId="1010" priority="45">
      <formula>BH36&gt;2</formula>
    </cfRule>
  </conditionalFormatting>
  <conditionalFormatting sqref="D37:BF37">
    <cfRule type="top10" dxfId="1009" priority="44" rank="5"/>
  </conditionalFormatting>
  <conditionalFormatting sqref="C37">
    <cfRule type="expression" dxfId="1008" priority="43">
      <formula>BH37&gt;2</formula>
    </cfRule>
  </conditionalFormatting>
  <conditionalFormatting sqref="D38:BF38">
    <cfRule type="top10" dxfId="1007" priority="42" rank="5"/>
  </conditionalFormatting>
  <conditionalFormatting sqref="C38">
    <cfRule type="expression" dxfId="1006" priority="41">
      <formula>BH38&gt;2</formula>
    </cfRule>
  </conditionalFormatting>
  <conditionalFormatting sqref="D39:BF39">
    <cfRule type="top10" dxfId="1005" priority="40" rank="5"/>
  </conditionalFormatting>
  <conditionalFormatting sqref="C39">
    <cfRule type="expression" dxfId="1004" priority="39">
      <formula>BH39&gt;2</formula>
    </cfRule>
  </conditionalFormatting>
  <conditionalFormatting sqref="D40:BF40">
    <cfRule type="top10" dxfId="1003" priority="38" rank="5"/>
  </conditionalFormatting>
  <conditionalFormatting sqref="C40">
    <cfRule type="expression" dxfId="1002" priority="37">
      <formula>BH40&gt;2</formula>
    </cfRule>
  </conditionalFormatting>
  <conditionalFormatting sqref="BI5">
    <cfRule type="expression" dxfId="1001" priority="36">
      <formula>DN5&gt;2</formula>
    </cfRule>
  </conditionalFormatting>
  <conditionalFormatting sqref="BI6">
    <cfRule type="expression" dxfId="1000" priority="35">
      <formula>DN6&gt;2</formula>
    </cfRule>
  </conditionalFormatting>
  <conditionalFormatting sqref="BI7">
    <cfRule type="expression" dxfId="999" priority="34">
      <formula>DN7&gt;2</formula>
    </cfRule>
  </conditionalFormatting>
  <conditionalFormatting sqref="BI8">
    <cfRule type="expression" dxfId="998" priority="33">
      <formula>DN8&gt;2</formula>
    </cfRule>
  </conditionalFormatting>
  <conditionalFormatting sqref="BI9">
    <cfRule type="expression" dxfId="997" priority="32">
      <formula>DN9&gt;2</formula>
    </cfRule>
  </conditionalFormatting>
  <conditionalFormatting sqref="BI10">
    <cfRule type="expression" dxfId="996" priority="31">
      <formula>DN10&gt;2</formula>
    </cfRule>
  </conditionalFormatting>
  <conditionalFormatting sqref="BI11">
    <cfRule type="expression" dxfId="995" priority="30">
      <formula>DN11&gt;2</formula>
    </cfRule>
  </conditionalFormatting>
  <conditionalFormatting sqref="BI12">
    <cfRule type="expression" dxfId="994" priority="29">
      <formula>DN12&gt;2</formula>
    </cfRule>
  </conditionalFormatting>
  <conditionalFormatting sqref="BI13">
    <cfRule type="expression" dxfId="993" priority="28">
      <formula>DN13&gt;2</formula>
    </cfRule>
  </conditionalFormatting>
  <conditionalFormatting sqref="BI14">
    <cfRule type="expression" dxfId="992" priority="27">
      <formula>DN14&gt;2</formula>
    </cfRule>
  </conditionalFormatting>
  <conditionalFormatting sqref="BI15">
    <cfRule type="expression" dxfId="991" priority="26">
      <formula>DN15&gt;2</formula>
    </cfRule>
  </conditionalFormatting>
  <conditionalFormatting sqref="BI16">
    <cfRule type="expression" dxfId="990" priority="25">
      <formula>DN16&gt;2</formula>
    </cfRule>
  </conditionalFormatting>
  <conditionalFormatting sqref="BI17">
    <cfRule type="expression" dxfId="989" priority="24">
      <formula>DN17&gt;2</formula>
    </cfRule>
  </conditionalFormatting>
  <conditionalFormatting sqref="BI18">
    <cfRule type="expression" dxfId="988" priority="23">
      <formula>DN18&gt;2</formula>
    </cfRule>
  </conditionalFormatting>
  <conditionalFormatting sqref="BI19">
    <cfRule type="expression" dxfId="987" priority="22">
      <formula>DN19&gt;2</formula>
    </cfRule>
  </conditionalFormatting>
  <conditionalFormatting sqref="BI20">
    <cfRule type="expression" dxfId="986" priority="21">
      <formula>DN20&gt;2</formula>
    </cfRule>
  </conditionalFormatting>
  <conditionalFormatting sqref="BI21">
    <cfRule type="expression" dxfId="985" priority="20">
      <formula>DN21&gt;2</formula>
    </cfRule>
  </conditionalFormatting>
  <conditionalFormatting sqref="BI22">
    <cfRule type="expression" dxfId="984" priority="19">
      <formula>DN22&gt;2</formula>
    </cfRule>
  </conditionalFormatting>
  <conditionalFormatting sqref="BI23">
    <cfRule type="expression" dxfId="983" priority="18">
      <formula>DN23&gt;2</formula>
    </cfRule>
  </conditionalFormatting>
  <conditionalFormatting sqref="BI24">
    <cfRule type="expression" dxfId="982" priority="17">
      <formula>DN24&gt;2</formula>
    </cfRule>
  </conditionalFormatting>
  <conditionalFormatting sqref="BI25">
    <cfRule type="expression" dxfId="981" priority="16">
      <formula>DN25&gt;2</formula>
    </cfRule>
  </conditionalFormatting>
  <conditionalFormatting sqref="BI26">
    <cfRule type="expression" dxfId="980" priority="15">
      <formula>DN26&gt;2</formula>
    </cfRule>
  </conditionalFormatting>
  <conditionalFormatting sqref="BI27">
    <cfRule type="expression" dxfId="979" priority="14">
      <formula>DN27&gt;2</formula>
    </cfRule>
  </conditionalFormatting>
  <conditionalFormatting sqref="BI28">
    <cfRule type="expression" dxfId="978" priority="13">
      <formula>DN28&gt;2</formula>
    </cfRule>
  </conditionalFormatting>
  <conditionalFormatting sqref="BI29">
    <cfRule type="expression" dxfId="977" priority="12">
      <formula>DN29&gt;2</formula>
    </cfRule>
  </conditionalFormatting>
  <conditionalFormatting sqref="BI30">
    <cfRule type="expression" dxfId="976" priority="11">
      <formula>DN30&gt;2</formula>
    </cfRule>
  </conditionalFormatting>
  <conditionalFormatting sqref="BI31">
    <cfRule type="expression" dxfId="975" priority="10">
      <formula>DN31&gt;2</formula>
    </cfRule>
  </conditionalFormatting>
  <conditionalFormatting sqref="BI32">
    <cfRule type="expression" dxfId="974" priority="9">
      <formula>DN32&gt;2</formula>
    </cfRule>
  </conditionalFormatting>
  <conditionalFormatting sqref="BI33">
    <cfRule type="expression" dxfId="973" priority="8">
      <formula>DN33&gt;2</formula>
    </cfRule>
  </conditionalFormatting>
  <conditionalFormatting sqref="BI34">
    <cfRule type="expression" dxfId="972" priority="7">
      <formula>DN34&gt;2</formula>
    </cfRule>
  </conditionalFormatting>
  <conditionalFormatting sqref="BI35">
    <cfRule type="expression" dxfId="971" priority="6">
      <formula>DN35&gt;2</formula>
    </cfRule>
  </conditionalFormatting>
  <conditionalFormatting sqref="BI36">
    <cfRule type="expression" dxfId="970" priority="5">
      <formula>DN36&gt;2</formula>
    </cfRule>
  </conditionalFormatting>
  <conditionalFormatting sqref="BI37">
    <cfRule type="expression" dxfId="969" priority="4">
      <formula>DN37&gt;2</formula>
    </cfRule>
  </conditionalFormatting>
  <conditionalFormatting sqref="BI38">
    <cfRule type="expression" dxfId="968" priority="3">
      <formula>DN38&gt;2</formula>
    </cfRule>
  </conditionalFormatting>
  <conditionalFormatting sqref="BI39">
    <cfRule type="expression" dxfId="967" priority="2">
      <formula>DN39&gt;2</formula>
    </cfRule>
  </conditionalFormatting>
  <conditionalFormatting sqref="BI40">
    <cfRule type="expression" dxfId="966" priority="1">
      <formula>DN40&gt;2</formula>
    </cfRule>
  </conditionalFormatting>
  <pageMargins left="0.2" right="0.45" top="0.25" bottom="0.5" header="0.3" footer="0.3"/>
  <pageSetup paperSize="24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C1:ZZ99"/>
  <sheetViews>
    <sheetView topLeftCell="V1" zoomScale="58" zoomScaleNormal="58" workbookViewId="0">
      <selection activeCell="AL17" sqref="AL17"/>
    </sheetView>
  </sheetViews>
  <sheetFormatPr defaultColWidth="6.140625" defaultRowHeight="18.75" x14ac:dyDescent="0.3"/>
  <cols>
    <col min="1" max="2" width="6.140625" style="2"/>
    <col min="3" max="3" width="24.5703125" style="2" customWidth="1"/>
    <col min="4" max="4" width="22.28515625" style="18" bestFit="1" customWidth="1"/>
    <col min="5" max="5" width="14.7109375" style="18" customWidth="1"/>
    <col min="6" max="7" width="11.28515625" style="18" bestFit="1" customWidth="1"/>
    <col min="8" max="8" width="13.42578125" style="18" customWidth="1"/>
    <col min="9" max="9" width="12.5703125" style="18" customWidth="1"/>
    <col min="10" max="10" width="22.5703125" style="18" customWidth="1"/>
    <col min="11" max="11" width="19.28515625" style="18" customWidth="1"/>
    <col min="12" max="12" width="19.85546875" style="18" bestFit="1" customWidth="1"/>
    <col min="13" max="13" width="18.7109375" style="18" customWidth="1"/>
    <col min="14" max="14" width="15.42578125" style="18" customWidth="1"/>
    <col min="15" max="15" width="22.28515625" style="18" customWidth="1"/>
    <col min="16" max="16" width="19.5703125" style="18" customWidth="1"/>
    <col min="17" max="17" width="18.85546875" style="18" customWidth="1"/>
    <col min="18" max="18" width="22.5703125" style="18" customWidth="1"/>
    <col min="19" max="19" width="13.140625" style="18" customWidth="1"/>
    <col min="20" max="20" width="20.140625" style="18" customWidth="1"/>
    <col min="21" max="21" width="22" style="18" customWidth="1"/>
    <col min="22" max="22" width="16.85546875" style="18" customWidth="1"/>
    <col min="23" max="23" width="27.28515625" style="18" customWidth="1"/>
    <col min="24" max="24" width="18.42578125" style="18" customWidth="1"/>
    <col min="25" max="25" width="26.140625" style="18" customWidth="1"/>
    <col min="26" max="26" width="18.140625" style="18" customWidth="1"/>
    <col min="27" max="27" width="14" style="18" customWidth="1"/>
    <col min="28" max="28" width="19.28515625" style="18" customWidth="1"/>
    <col min="29" max="29" width="20.5703125" style="18" customWidth="1"/>
    <col min="30" max="30" width="23.85546875" style="18" customWidth="1"/>
    <col min="31" max="31" width="18.140625" style="18" customWidth="1"/>
    <col min="32" max="32" width="23" style="18" customWidth="1"/>
    <col min="33" max="33" width="15.140625" style="18" customWidth="1"/>
    <col min="34" max="34" width="18.5703125" style="18" customWidth="1"/>
    <col min="35" max="35" width="20.85546875" style="18" customWidth="1"/>
    <col min="36" max="36" width="20.140625" style="18" customWidth="1"/>
    <col min="37" max="37" width="22.5703125" style="18" customWidth="1"/>
    <col min="38" max="38" width="24.28515625" style="18" customWidth="1"/>
    <col min="39" max="39" width="25.7109375" style="18" customWidth="1"/>
    <col min="40" max="40" width="27" style="18" bestFit="1" customWidth="1"/>
    <col min="41" max="41" width="24.5703125" style="18" customWidth="1"/>
    <col min="42" max="42" width="21.140625" style="18" customWidth="1"/>
    <col min="43" max="43" width="22.28515625" style="18" customWidth="1"/>
    <col min="44" max="44" width="23" style="18" bestFit="1" customWidth="1"/>
    <col min="45" max="45" width="21.85546875" style="18" customWidth="1"/>
    <col min="46" max="46" width="14.7109375" style="18" customWidth="1"/>
    <col min="47" max="47" width="22" style="18" bestFit="1" customWidth="1"/>
    <col min="48" max="48" width="19.140625" style="18" bestFit="1" customWidth="1"/>
    <col min="49" max="49" width="21.85546875" style="18" bestFit="1" customWidth="1"/>
    <col min="50" max="50" width="14.7109375" style="18" bestFit="1" customWidth="1"/>
    <col min="51" max="702" width="6.140625" style="18"/>
    <col min="703" max="16384" width="6.140625" style="2"/>
  </cols>
  <sheetData>
    <row r="1" spans="3:50" ht="6" customHeight="1" x14ac:dyDescent="0.3"/>
    <row r="2" spans="3:50" x14ac:dyDescent="0.3">
      <c r="C2" s="3" t="s">
        <v>5</v>
      </c>
      <c r="D2" s="2" t="s">
        <v>41</v>
      </c>
      <c r="E2" s="19"/>
      <c r="F2" s="19"/>
      <c r="H2" s="21" t="s">
        <v>23</v>
      </c>
    </row>
    <row r="3" spans="3:50" ht="7.5" customHeight="1" x14ac:dyDescent="0.3"/>
    <row r="4" spans="3:50" x14ac:dyDescent="0.3">
      <c r="C4" s="3" t="s">
        <v>15</v>
      </c>
      <c r="D4" s="3" t="s">
        <v>14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3:50" x14ac:dyDescent="0.3">
      <c r="C5" s="4" t="s">
        <v>12</v>
      </c>
      <c r="D5" s="31" t="s">
        <v>41</v>
      </c>
      <c r="E5" s="22" t="s">
        <v>13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3:50" x14ac:dyDescent="0.3">
      <c r="C6" s="17" t="s">
        <v>41</v>
      </c>
      <c r="D6" s="23"/>
      <c r="E6" s="2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3:50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3:50" x14ac:dyDescent="0.3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3:50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3:50" x14ac:dyDescent="0.3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3:50" x14ac:dyDescent="0.3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3:50" x14ac:dyDescent="0.3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3:50" x14ac:dyDescent="0.3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3:50" x14ac:dyDescent="0.3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3:50" x14ac:dyDescent="0.3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3:50" x14ac:dyDescent="0.3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3:50" x14ac:dyDescent="0.3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3:50" x14ac:dyDescent="0.3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3:50" x14ac:dyDescent="0.3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3:50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3:50" x14ac:dyDescent="0.3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3:50" x14ac:dyDescent="0.3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3:50" x14ac:dyDescent="0.3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3:50" x14ac:dyDescent="0.3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3:50" x14ac:dyDescent="0.3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3:50" x14ac:dyDescent="0.3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3:50" x14ac:dyDescent="0.3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3:50" x14ac:dyDescent="0.3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3:50" x14ac:dyDescent="0.3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3:50" x14ac:dyDescent="0.3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3:50" x14ac:dyDescent="0.3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3:50" x14ac:dyDescent="0.3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3:50" x14ac:dyDescent="0.3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3:50" x14ac:dyDescent="0.3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3:50" x14ac:dyDescent="0.3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3:50" x14ac:dyDescent="0.3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3:50" x14ac:dyDescent="0.3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3:50" x14ac:dyDescent="0.3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3:50" x14ac:dyDescent="0.3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3:50" x14ac:dyDescent="0.3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3:50" x14ac:dyDescent="0.3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3:50" x14ac:dyDescent="0.3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3:50" x14ac:dyDescent="0.3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3:50" x14ac:dyDescent="0.3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3:50" x14ac:dyDescent="0.3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3:50" x14ac:dyDescent="0.3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3:50" x14ac:dyDescent="0.3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3:50" x14ac:dyDescent="0.3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3:50" x14ac:dyDescent="0.3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3:50" x14ac:dyDescent="0.3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3:50" x14ac:dyDescent="0.3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3:50" x14ac:dyDescent="0.3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3:50" x14ac:dyDescent="0.3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3:50" x14ac:dyDescent="0.3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3:50" x14ac:dyDescent="0.3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3:50" x14ac:dyDescent="0.3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3:50" x14ac:dyDescent="0.3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3:50" x14ac:dyDescent="0.3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3:50" x14ac:dyDescent="0.3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3:50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3:50" x14ac:dyDescent="0.3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3:50" x14ac:dyDescent="0.3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3:50" x14ac:dyDescent="0.3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3:50" x14ac:dyDescent="0.3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3:50" x14ac:dyDescent="0.3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3:50" x14ac:dyDescent="0.3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3:50" x14ac:dyDescent="0.3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3:50" x14ac:dyDescent="0.3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3:50" x14ac:dyDescent="0.3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3:50" x14ac:dyDescent="0.3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3:50" x14ac:dyDescent="0.3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3:50" x14ac:dyDescent="0.3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3:50" x14ac:dyDescent="0.3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3:50" x14ac:dyDescent="0.3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</row>
    <row r="75" spans="3:50" x14ac:dyDescent="0.3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3:50" x14ac:dyDescent="0.3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3:50" x14ac:dyDescent="0.3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3:50" x14ac:dyDescent="0.3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3:50" x14ac:dyDescent="0.3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3:50" x14ac:dyDescent="0.3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3:50" x14ac:dyDescent="0.3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3:50" x14ac:dyDescent="0.3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3:50" x14ac:dyDescent="0.3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3:50" x14ac:dyDescent="0.3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3:50" x14ac:dyDescent="0.3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3:50" x14ac:dyDescent="0.3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3:50" x14ac:dyDescent="0.3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3:50" x14ac:dyDescent="0.3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3:50" x14ac:dyDescent="0.3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3:50" x14ac:dyDescent="0.3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3:50" x14ac:dyDescent="0.3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</row>
    <row r="92" spans="3:50" x14ac:dyDescent="0.3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</row>
    <row r="93" spans="3:50" x14ac:dyDescent="0.3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</row>
    <row r="94" spans="3:50" x14ac:dyDescent="0.3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</row>
    <row r="95" spans="3:50" x14ac:dyDescent="0.3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</row>
    <row r="96" spans="3:50" x14ac:dyDescent="0.3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</row>
    <row r="97" spans="3:50" x14ac:dyDescent="0.3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</row>
    <row r="98" spans="3:50" x14ac:dyDescent="0.3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</row>
    <row r="99" spans="3:50" x14ac:dyDescent="0.3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</row>
  </sheetData>
  <customSheetViews>
    <customSheetView guid="{1243F246-525E-48D5-BCD5-10109B205A3A}" showPageBreaks="1" fitToPage="1">
      <selection activeCell="D10" sqref="D10"/>
      <pageMargins left="0.7" right="0.7" top="0.75" bottom="0.75" header="0.3" footer="0.3"/>
      <pageSetup paperSize="262" scale="75" orientation="landscape" horizontalDpi="300" verticalDpi="0" r:id="rId2"/>
    </customSheetView>
  </customSheetViews>
  <hyperlinks>
    <hyperlink ref="H2" location="'Top5'!A1" display="TOP 5 Summary"/>
  </hyperlinks>
  <pageMargins left="0.7" right="0.7" top="0.75" bottom="0.75" header="0.3" footer="0.3"/>
  <pageSetup paperSize="262" scale="58" orientation="landscape" horizontalDpi="300" verticalDpi="0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F30"/>
  <sheetViews>
    <sheetView zoomScaleNormal="100" workbookViewId="0">
      <selection activeCell="BI30" sqref="BI30"/>
    </sheetView>
  </sheetViews>
  <sheetFormatPr defaultColWidth="8.7109375" defaultRowHeight="15" x14ac:dyDescent="0.25"/>
  <cols>
    <col min="1" max="1" width="7.5703125" style="5" bestFit="1" customWidth="1"/>
    <col min="2" max="2" width="5.28515625" style="5" bestFit="1" customWidth="1"/>
    <col min="3" max="3" width="25.7109375" style="51" customWidth="1"/>
    <col min="4" max="4" width="7.42578125" style="5" bestFit="1" customWidth="1"/>
    <col min="5" max="5" width="7.42578125" style="51" bestFit="1" customWidth="1"/>
    <col min="6" max="6" width="7.42578125" style="5" bestFit="1" customWidth="1"/>
    <col min="7" max="7" width="3.28515625" style="51" bestFit="1" customWidth="1"/>
    <col min="8" max="8" width="7.42578125" style="5" bestFit="1" customWidth="1"/>
    <col min="9" max="9" width="3.28515625" style="51" bestFit="1" customWidth="1"/>
    <col min="10" max="10" width="6.42578125" style="5" bestFit="1" customWidth="1"/>
    <col min="11" max="11" width="3.28515625" style="51" bestFit="1" customWidth="1"/>
    <col min="12" max="12" width="6.42578125" style="5" bestFit="1" customWidth="1"/>
    <col min="13" max="13" width="6.42578125" style="51" bestFit="1" customWidth="1"/>
    <col min="14" max="14" width="6.42578125" style="5" bestFit="1" customWidth="1"/>
    <col min="15" max="15" width="3.28515625" style="51" bestFit="1" customWidth="1"/>
    <col min="16" max="16" width="3.28515625" style="5" bestFit="1" customWidth="1"/>
    <col min="17" max="17" width="7.42578125" style="51" bestFit="1" customWidth="1"/>
    <col min="18" max="18" width="7.42578125" style="5" bestFit="1" customWidth="1"/>
    <col min="19" max="19" width="3.28515625" style="51" bestFit="1" customWidth="1"/>
    <col min="20" max="20" width="7.42578125" style="5" bestFit="1" customWidth="1"/>
    <col min="21" max="21" width="6.42578125" style="51" bestFit="1" customWidth="1"/>
    <col min="22" max="22" width="3.28515625" style="5" bestFit="1" customWidth="1"/>
    <col min="23" max="23" width="7.42578125" style="51" bestFit="1" customWidth="1"/>
    <col min="24" max="24" width="6.42578125" style="5" bestFit="1" customWidth="1"/>
    <col min="25" max="25" width="6.42578125" style="51" bestFit="1" customWidth="1"/>
    <col min="26" max="26" width="3.28515625" style="5" bestFit="1" customWidth="1"/>
    <col min="27" max="27" width="7.42578125" style="51" bestFit="1" customWidth="1"/>
    <col min="28" max="28" width="7.42578125" style="5" bestFit="1" customWidth="1"/>
    <col min="29" max="29" width="6.42578125" style="51" bestFit="1" customWidth="1"/>
    <col min="30" max="30" width="6.42578125" style="5" bestFit="1" customWidth="1"/>
    <col min="31" max="31" width="3.28515625" style="51" bestFit="1" customWidth="1"/>
    <col min="32" max="32" width="3.28515625" style="5" bestFit="1" customWidth="1"/>
    <col min="33" max="33" width="3.28515625" style="51" bestFit="1" customWidth="1"/>
    <col min="34" max="34" width="7.42578125" style="5" bestFit="1" customWidth="1"/>
    <col min="35" max="35" width="7.42578125" style="51" bestFit="1" customWidth="1"/>
    <col min="36" max="36" width="7.42578125" style="5" bestFit="1" customWidth="1"/>
    <col min="37" max="37" width="3.28515625" style="51" bestFit="1" customWidth="1"/>
    <col min="38" max="38" width="7.42578125" style="5" bestFit="1" customWidth="1"/>
    <col min="39" max="39" width="6.42578125" style="51" bestFit="1" customWidth="1"/>
    <col min="40" max="40" width="3.28515625" style="5" bestFit="1" customWidth="1"/>
    <col min="41" max="41" width="7.42578125" style="51" bestFit="1" customWidth="1"/>
    <col min="42" max="42" width="7.42578125" style="5" bestFit="1" customWidth="1"/>
    <col min="43" max="43" width="6.42578125" style="51" bestFit="1" customWidth="1"/>
    <col min="44" max="44" width="7.42578125" style="5" bestFit="1" customWidth="1"/>
    <col min="45" max="45" width="7.42578125" style="51" bestFit="1" customWidth="1"/>
    <col min="46" max="46" width="3.28515625" style="5" bestFit="1" customWidth="1"/>
    <col min="47" max="47" width="7.42578125" style="51" bestFit="1" customWidth="1"/>
    <col min="48" max="48" width="3.28515625" style="5" bestFit="1" customWidth="1"/>
    <col min="49" max="49" width="3.28515625" style="51" bestFit="1" customWidth="1"/>
    <col min="50" max="50" width="3.28515625" style="5" bestFit="1" customWidth="1"/>
    <col min="51" max="51" width="7.42578125" style="51" bestFit="1" customWidth="1"/>
    <col min="52" max="52" width="3.28515625" style="5" bestFit="1" customWidth="1"/>
    <col min="53" max="53" width="7.42578125" style="51" bestFit="1" customWidth="1"/>
    <col min="54" max="54" width="6.42578125" style="5" bestFit="1" customWidth="1"/>
    <col min="55" max="55" width="7.42578125" style="51" bestFit="1" customWidth="1"/>
    <col min="56" max="56" width="7.42578125" style="5" bestFit="1" customWidth="1"/>
    <col min="57" max="57" width="7.42578125" style="51" bestFit="1" customWidth="1"/>
    <col min="58" max="58" width="3.28515625" style="5" bestFit="1" customWidth="1"/>
    <col min="59" max="59" width="7.42578125" style="51" bestFit="1" customWidth="1"/>
    <col min="60" max="60" width="0" style="5" hidden="1" customWidth="1"/>
    <col min="61" max="61" width="22.28515625" style="51" bestFit="1" customWidth="1"/>
    <col min="62" max="62" width="8.7109375" style="5"/>
    <col min="63" max="63" width="8.7109375" style="51"/>
    <col min="64" max="64" width="8.7109375" style="5"/>
    <col min="65" max="65" width="8.7109375" style="51"/>
    <col min="66" max="66" width="8.7109375" style="5"/>
    <col min="67" max="67" width="8.7109375" style="51"/>
    <col min="68" max="68" width="8.7109375" style="5"/>
    <col min="69" max="69" width="8.7109375" style="51"/>
    <col min="70" max="70" width="8.7109375" style="5"/>
    <col min="71" max="71" width="8.7109375" style="51"/>
    <col min="72" max="72" width="8.7109375" style="5"/>
    <col min="73" max="73" width="8.7109375" style="51"/>
    <col min="74" max="74" width="8.7109375" style="5"/>
    <col min="75" max="75" width="8.7109375" style="51"/>
    <col min="76" max="76" width="8.7109375" style="5"/>
    <col min="77" max="77" width="8.7109375" style="51"/>
    <col min="78" max="78" width="8.7109375" style="5"/>
    <col min="79" max="79" width="8.7109375" style="51"/>
    <col min="80" max="80" width="8.7109375" style="5"/>
    <col min="81" max="81" width="8.7109375" style="51"/>
    <col min="82" max="82" width="8.7109375" style="5"/>
    <col min="83" max="83" width="8.7109375" style="51"/>
    <col min="84" max="84" width="8.7109375" style="5"/>
    <col min="85" max="85" width="8.7109375" style="51"/>
    <col min="86" max="86" width="8.7109375" style="5"/>
    <col min="87" max="87" width="8.7109375" style="51"/>
    <col min="88" max="88" width="8.7109375" style="5"/>
    <col min="89" max="89" width="8.7109375" style="51"/>
    <col min="90" max="90" width="8.7109375" style="5"/>
    <col min="91" max="91" width="8.7109375" style="51"/>
    <col min="92" max="92" width="8.7109375" style="5"/>
    <col min="93" max="93" width="8.7109375" style="51"/>
    <col min="94" max="94" width="8.7109375" style="5"/>
    <col min="95" max="95" width="8.7109375" style="51"/>
    <col min="96" max="96" width="8.7109375" style="5"/>
    <col min="97" max="97" width="8.7109375" style="51"/>
    <col min="98" max="98" width="8.7109375" style="5"/>
    <col min="99" max="99" width="8.7109375" style="51"/>
    <col min="100" max="100" width="8.7109375" style="5"/>
    <col min="101" max="101" width="8.7109375" style="51"/>
    <col min="102" max="102" width="8.7109375" style="5"/>
    <col min="103" max="103" width="8.7109375" style="51"/>
    <col min="104" max="104" width="8.7109375" style="5"/>
    <col min="105" max="105" width="8.7109375" style="51"/>
    <col min="106" max="106" width="8.7109375" style="5"/>
    <col min="107" max="107" width="8.7109375" style="51"/>
    <col min="108" max="108" width="8.7109375" style="5"/>
    <col min="109" max="109" width="8.7109375" style="51"/>
    <col min="110" max="110" width="8.7109375" style="5"/>
    <col min="111" max="111" width="8.7109375" style="51"/>
    <col min="112" max="112" width="8.7109375" style="5"/>
    <col min="113" max="113" width="8.7109375" style="51"/>
    <col min="114" max="114" width="8.7109375" style="5"/>
    <col min="115" max="115" width="8.7109375" style="51"/>
    <col min="116" max="116" width="8.7109375" style="5"/>
    <col min="117" max="117" width="8.7109375" style="51"/>
    <col min="118" max="118" width="8.7109375" style="5"/>
    <col min="119" max="119" width="8.7109375" style="51"/>
    <col min="120" max="120" width="8.7109375" style="5"/>
    <col min="121" max="121" width="8.7109375" style="51"/>
    <col min="122" max="122" width="8.7109375" style="5"/>
    <col min="123" max="123" width="8.7109375" style="51"/>
    <col min="124" max="124" width="8.7109375" style="5"/>
    <col min="125" max="125" width="8.7109375" style="51"/>
    <col min="126" max="126" width="8.7109375" style="5"/>
    <col min="127" max="127" width="8.7109375" style="51"/>
    <col min="128" max="128" width="8.7109375" style="5"/>
    <col min="129" max="129" width="8.7109375" style="51"/>
    <col min="130" max="130" width="8.7109375" style="5"/>
    <col min="131" max="131" width="8.7109375" style="51"/>
    <col min="132" max="132" width="8.7109375" style="5"/>
    <col min="133" max="133" width="8.7109375" style="51"/>
    <col min="134" max="134" width="8.7109375" style="5"/>
    <col min="135" max="135" width="8.7109375" style="51"/>
    <col min="136" max="136" width="8.7109375" style="5"/>
    <col min="137" max="137" width="8.7109375" style="51"/>
    <col min="138" max="138" width="8.7109375" style="5"/>
    <col min="139" max="139" width="8.7109375" style="51"/>
    <col min="140" max="140" width="8.7109375" style="5"/>
    <col min="141" max="141" width="8.7109375" style="51"/>
    <col min="142" max="142" width="8.7109375" style="5"/>
    <col min="143" max="143" width="8.7109375" style="51"/>
    <col min="144" max="144" width="8.7109375" style="5"/>
    <col min="145" max="145" width="8.7109375" style="51"/>
    <col min="146" max="146" width="8.7109375" style="5"/>
    <col min="147" max="147" width="8.7109375" style="51"/>
    <col min="148" max="148" width="8.7109375" style="5"/>
    <col min="149" max="149" width="8.7109375" style="51"/>
    <col min="150" max="150" width="8.7109375" style="5"/>
    <col min="151" max="151" width="8.7109375" style="51"/>
    <col min="152" max="152" width="8.7109375" style="5"/>
    <col min="153" max="153" width="8.7109375" style="51"/>
    <col min="154" max="154" width="8.7109375" style="5"/>
    <col min="155" max="155" width="8.7109375" style="51"/>
    <col min="156" max="156" width="8.7109375" style="5"/>
    <col min="157" max="157" width="8.7109375" style="51"/>
    <col min="158" max="158" width="8.7109375" style="5"/>
    <col min="159" max="159" width="8.7109375" style="51"/>
    <col min="160" max="160" width="8.7109375" style="5"/>
    <col min="161" max="161" width="8.7109375" style="51"/>
    <col min="162" max="162" width="8.7109375" style="5"/>
    <col min="163" max="163" width="8.7109375" style="51"/>
    <col min="164" max="164" width="8.7109375" style="5"/>
    <col min="165" max="165" width="8.7109375" style="51"/>
    <col min="166" max="166" width="8.7109375" style="5"/>
    <col min="167" max="167" width="8.7109375" style="51"/>
    <col min="168" max="168" width="8.7109375" style="26"/>
    <col min="169" max="171" width="8.7109375" style="51"/>
    <col min="172" max="172" width="8.7109375" style="5"/>
    <col min="173" max="173" width="8.7109375" style="51"/>
    <col min="174" max="174" width="8.7109375" style="26"/>
    <col min="175" max="177" width="8.7109375" style="51"/>
    <col min="178" max="178" width="8.7109375" style="5"/>
    <col min="179" max="179" width="8.7109375" style="51"/>
    <col min="180" max="180" width="8.7109375" style="5"/>
    <col min="181" max="181" width="8.7109375" style="51"/>
    <col min="182" max="182" width="8.7109375" style="5"/>
    <col min="183" max="183" width="8.7109375" style="51"/>
    <col min="184" max="184" width="8.7109375" style="5"/>
    <col min="185" max="185" width="8.7109375" style="51"/>
    <col min="186" max="186" width="8.7109375" style="5"/>
    <col min="187" max="187" width="8.7109375" style="51"/>
    <col min="188" max="188" width="8.7109375" style="5"/>
    <col min="189" max="189" width="8.7109375" style="51"/>
    <col min="190" max="190" width="8.7109375" style="5"/>
    <col min="191" max="191" width="8.7109375" style="51"/>
    <col min="192" max="192" width="8.7109375" style="5"/>
    <col min="193" max="193" width="8.7109375" style="51"/>
    <col min="194" max="194" width="8.7109375" style="5"/>
    <col min="195" max="195" width="8.7109375" style="51"/>
    <col min="196" max="196" width="8.7109375" style="5"/>
    <col min="197" max="197" width="8.7109375" style="51"/>
    <col min="198" max="198" width="8.7109375" style="5"/>
    <col min="199" max="199" width="8.7109375" style="51"/>
    <col min="200" max="200" width="8.7109375" style="5"/>
    <col min="201" max="201" width="8.7109375" style="51"/>
    <col min="202" max="202" width="8.7109375" style="5"/>
    <col min="203" max="203" width="8.7109375" style="51"/>
    <col min="204" max="204" width="8.7109375" style="5"/>
    <col min="205" max="205" width="8.7109375" style="51"/>
    <col min="206" max="206" width="8.7109375" style="5"/>
    <col min="207" max="207" width="8.7109375" style="51"/>
    <col min="208" max="208" width="8.7109375" style="5"/>
    <col min="209" max="209" width="8.7109375" style="51"/>
    <col min="210" max="210" width="8.7109375" style="5"/>
    <col min="211" max="211" width="8.7109375" style="51"/>
    <col min="212" max="212" width="8.7109375" style="5"/>
    <col min="213" max="213" width="8.7109375" style="51"/>
    <col min="214" max="214" width="8.7109375" style="5"/>
    <col min="215" max="215" width="8.7109375" style="51"/>
    <col min="216" max="216" width="8.7109375" style="5"/>
    <col min="217" max="217" width="8.7109375" style="51"/>
    <col min="218" max="218" width="8.7109375" style="5"/>
    <col min="219" max="219" width="8.7109375" style="51"/>
    <col min="220" max="220" width="8.7109375" style="5"/>
    <col min="221" max="221" width="8.7109375" style="51"/>
    <col min="222" max="222" width="8.7109375" style="5"/>
    <col min="223" max="223" width="8.7109375" style="51"/>
    <col min="224" max="224" width="8.7109375" style="5"/>
    <col min="225" max="225" width="8.7109375" style="51"/>
    <col min="226" max="226" width="8.7109375" style="5"/>
    <col min="227" max="227" width="8.7109375" style="51"/>
    <col min="228" max="228" width="8.7109375" style="5"/>
    <col min="229" max="229" width="8.7109375" style="51"/>
    <col min="230" max="230" width="8.7109375" style="5"/>
    <col min="231" max="231" width="8.7109375" style="51"/>
    <col min="232" max="232" width="8.7109375" style="5"/>
    <col min="233" max="233" width="8.7109375" style="51"/>
    <col min="234" max="234" width="8.7109375" style="5"/>
    <col min="235" max="235" width="8.7109375" style="51"/>
    <col min="236" max="236" width="8.7109375" style="5"/>
    <col min="237" max="237" width="8.7109375" style="51"/>
    <col min="238" max="238" width="8.7109375" style="5"/>
    <col min="239" max="239" width="8.7109375" style="51"/>
    <col min="240" max="240" width="8.7109375" style="5"/>
    <col min="241" max="241" width="8.7109375" style="51"/>
    <col min="242" max="242" width="8.7109375" style="5"/>
    <col min="243" max="243" width="8.7109375" style="51"/>
    <col min="244" max="244" width="8.7109375" style="5"/>
    <col min="245" max="245" width="8.7109375" style="51"/>
    <col min="246" max="246" width="8.7109375" style="5"/>
    <col min="247" max="247" width="8.7109375" style="51"/>
    <col min="248" max="248" width="8.7109375" style="5"/>
    <col min="249" max="249" width="8.7109375" style="51"/>
    <col min="250" max="250" width="8.7109375" style="5"/>
    <col min="251" max="251" width="8.7109375" style="51"/>
    <col min="252" max="252" width="8.7109375" style="5"/>
    <col min="253" max="253" width="8.7109375" style="51"/>
    <col min="254" max="254" width="8.7109375" style="5"/>
    <col min="255" max="255" width="8.7109375" style="51"/>
    <col min="256" max="256" width="8.7109375" style="5"/>
    <col min="257" max="257" width="8.7109375" style="51"/>
    <col min="258" max="258" width="8.7109375" style="5"/>
    <col min="259" max="259" width="8.7109375" style="51"/>
    <col min="260" max="260" width="8.7109375" style="5"/>
    <col min="261" max="261" width="8.7109375" style="51"/>
    <col min="262" max="262" width="8.7109375" style="5"/>
    <col min="263" max="263" width="8.7109375" style="51"/>
    <col min="264" max="264" width="8.7109375" style="5"/>
    <col min="265" max="265" width="8.7109375" style="51"/>
    <col min="266" max="266" width="8.7109375" style="5"/>
    <col min="267" max="267" width="8.7109375" style="51"/>
    <col min="268" max="268" width="8.7109375" style="5"/>
    <col min="269" max="269" width="8.7109375" style="51"/>
    <col min="270" max="270" width="8.7109375" style="5"/>
    <col min="271" max="271" width="8.7109375" style="51"/>
    <col min="272" max="272" width="8.7109375" style="5"/>
    <col min="273" max="273" width="8.7109375" style="51"/>
    <col min="274" max="274" width="8.7109375" style="5"/>
    <col min="275" max="275" width="8.7109375" style="51"/>
    <col min="276" max="276" width="8.7109375" style="5"/>
    <col min="277" max="277" width="8.7109375" style="51"/>
    <col min="278" max="278" width="8.7109375" style="5"/>
    <col min="279" max="279" width="8.7109375" style="51"/>
    <col min="280" max="280" width="8.7109375" style="5"/>
    <col min="281" max="281" width="8.7109375" style="51"/>
    <col min="282" max="282" width="8.7109375" style="5"/>
    <col min="283" max="283" width="8.7109375" style="51"/>
    <col min="284" max="284" width="8.7109375" style="5"/>
    <col min="285" max="285" width="8.7109375" style="51"/>
    <col min="286" max="286" width="8.7109375" style="5"/>
    <col min="287" max="287" width="8.7109375" style="51"/>
    <col min="288" max="288" width="8.7109375" style="5"/>
    <col min="289" max="289" width="8.7109375" style="51"/>
    <col min="290" max="290" width="8.7109375" style="5"/>
    <col min="291" max="291" width="8.7109375" style="51"/>
    <col min="292" max="292" width="8.7109375" style="5"/>
    <col min="293" max="293" width="8.7109375" style="51"/>
    <col min="294" max="294" width="8.7109375" style="5"/>
    <col min="295" max="295" width="8.7109375" style="51"/>
    <col min="296" max="296" width="8.7109375" style="5"/>
    <col min="297" max="297" width="8.7109375" style="51"/>
    <col min="298" max="298" width="8.7109375" style="5"/>
    <col min="299" max="299" width="8.7109375" style="51"/>
    <col min="300" max="300" width="8.7109375" style="5"/>
    <col min="301" max="301" width="8.7109375" style="51"/>
    <col min="302" max="302" width="8.7109375" style="5"/>
    <col min="303" max="303" width="8.7109375" style="51"/>
    <col min="304" max="304" width="8.7109375" style="5"/>
    <col min="305" max="305" width="8.7109375" style="51"/>
    <col min="306" max="306" width="8.7109375" style="5"/>
    <col min="307" max="307" width="8.7109375" style="51"/>
    <col min="308" max="308" width="8.7109375" style="5"/>
    <col min="309" max="309" width="8.7109375" style="51"/>
    <col min="310" max="310" width="8.7109375" style="5"/>
    <col min="311" max="311" width="8.7109375" style="51"/>
    <col min="312" max="312" width="8.7109375" style="5"/>
    <col min="313" max="313" width="8.7109375" style="51"/>
    <col min="314" max="314" width="8.7109375" style="5"/>
    <col min="315" max="315" width="8.7109375" style="51"/>
    <col min="316" max="316" width="8.7109375" style="5"/>
    <col min="317" max="317" width="8.7109375" style="51"/>
    <col min="318" max="318" width="8.7109375" style="5"/>
    <col min="319" max="319" width="8.7109375" style="51"/>
    <col min="320" max="320" width="8.7109375" style="5"/>
    <col min="321" max="321" width="8.7109375" style="51"/>
    <col min="322" max="322" width="8.7109375" style="26"/>
    <col min="323" max="323" width="8.7109375" style="5"/>
    <col min="324" max="370" width="8.7109375" style="27"/>
    <col min="371" max="16384" width="8.7109375" style="5"/>
  </cols>
  <sheetData>
    <row r="1" spans="1:61" ht="8.1" customHeight="1" x14ac:dyDescent="0.25"/>
    <row r="2" spans="1:61" ht="27.95" customHeight="1" x14ac:dyDescent="0.4">
      <c r="A2" s="65"/>
      <c r="B2" s="65"/>
      <c r="C2" s="66" t="s">
        <v>9</v>
      </c>
      <c r="D2" s="65"/>
      <c r="E2" s="66"/>
      <c r="F2" s="65"/>
      <c r="G2" s="66"/>
      <c r="H2" s="65"/>
    </row>
    <row r="3" spans="1:61" hidden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56" t="s">
        <v>42</v>
      </c>
      <c r="E4" s="56" t="s">
        <v>114</v>
      </c>
      <c r="F4" s="56" t="s">
        <v>135</v>
      </c>
      <c r="G4" s="56" t="s">
        <v>148</v>
      </c>
      <c r="H4" s="56" t="s">
        <v>193</v>
      </c>
      <c r="I4" s="56" t="s">
        <v>233</v>
      </c>
      <c r="J4" s="56" t="s">
        <v>234</v>
      </c>
      <c r="K4" s="56" t="s">
        <v>255</v>
      </c>
      <c r="L4" s="56" t="s">
        <v>318</v>
      </c>
      <c r="M4" s="56" t="s">
        <v>293</v>
      </c>
      <c r="N4" s="56" t="s">
        <v>336</v>
      </c>
      <c r="O4" s="56" t="s">
        <v>348</v>
      </c>
      <c r="P4" s="56" t="s">
        <v>344</v>
      </c>
      <c r="Q4" s="56" t="s">
        <v>364</v>
      </c>
      <c r="R4" s="56" t="s">
        <v>375</v>
      </c>
      <c r="S4" s="56" t="s">
        <v>489</v>
      </c>
      <c r="T4" s="56" t="s">
        <v>490</v>
      </c>
      <c r="U4" s="56" t="s">
        <v>378</v>
      </c>
      <c r="V4" s="56" t="s">
        <v>382</v>
      </c>
      <c r="W4" s="56" t="s">
        <v>410</v>
      </c>
      <c r="X4" s="56" t="s">
        <v>411</v>
      </c>
      <c r="Y4" s="56" t="s">
        <v>412</v>
      </c>
      <c r="Z4" s="56" t="s">
        <v>418</v>
      </c>
      <c r="AA4" s="56" t="s">
        <v>448</v>
      </c>
      <c r="AB4" s="56" t="s">
        <v>439</v>
      </c>
      <c r="AC4" s="56" t="s">
        <v>446</v>
      </c>
      <c r="AD4" s="56" t="s">
        <v>449</v>
      </c>
      <c r="AE4" s="56" t="s">
        <v>445</v>
      </c>
      <c r="AF4" s="56" t="s">
        <v>491</v>
      </c>
      <c r="AG4" s="56" t="s">
        <v>492</v>
      </c>
      <c r="AH4" s="56" t="s">
        <v>507</v>
      </c>
      <c r="AI4" s="56" t="s">
        <v>508</v>
      </c>
      <c r="AJ4" s="56" t="s">
        <v>509</v>
      </c>
      <c r="AK4" s="56" t="s">
        <v>522</v>
      </c>
      <c r="AL4" s="56" t="s">
        <v>523</v>
      </c>
      <c r="AM4" s="56" t="s">
        <v>530</v>
      </c>
      <c r="AN4" s="56" t="s">
        <v>531</v>
      </c>
      <c r="AO4" s="56" t="s">
        <v>559</v>
      </c>
      <c r="AP4" s="56" t="s">
        <v>542</v>
      </c>
      <c r="AQ4" s="56" t="s">
        <v>543</v>
      </c>
      <c r="AR4" s="56" t="s">
        <v>560</v>
      </c>
      <c r="AS4" s="56" t="s">
        <v>561</v>
      </c>
      <c r="AT4" s="56" t="s">
        <v>562</v>
      </c>
      <c r="AU4" s="56" t="s">
        <v>592</v>
      </c>
      <c r="AV4" s="56" t="s">
        <v>593</v>
      </c>
      <c r="AW4" s="56" t="s">
        <v>594</v>
      </c>
      <c r="AX4" s="56" t="s">
        <v>595</v>
      </c>
      <c r="AY4" s="56" t="s">
        <v>596</v>
      </c>
      <c r="AZ4" s="56" t="s">
        <v>597</v>
      </c>
      <c r="BA4" s="56" t="s">
        <v>598</v>
      </c>
      <c r="BB4" s="56" t="s">
        <v>621</v>
      </c>
      <c r="BC4" s="56" t="s">
        <v>622</v>
      </c>
      <c r="BD4" s="56" t="s">
        <v>623</v>
      </c>
      <c r="BE4" s="56" t="s">
        <v>624</v>
      </c>
      <c r="BF4" s="56" t="s">
        <v>625</v>
      </c>
      <c r="BG4" s="55" t="s">
        <v>80</v>
      </c>
    </row>
    <row r="5" spans="1:61" x14ac:dyDescent="0.25">
      <c r="A5" s="49">
        <f>BG5</f>
        <v>417.46666666666658</v>
      </c>
      <c r="B5" s="48">
        <v>1</v>
      </c>
      <c r="C5" s="52" t="s">
        <v>351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>
        <v>50</v>
      </c>
      <c r="O5" s="50"/>
      <c r="P5" s="50"/>
      <c r="Q5" s="50"/>
      <c r="R5" s="50">
        <v>100.1</v>
      </c>
      <c r="S5" s="50"/>
      <c r="T5" s="50">
        <v>100.4</v>
      </c>
      <c r="U5" s="50"/>
      <c r="V5" s="50"/>
      <c r="W5" s="50"/>
      <c r="X5" s="50"/>
      <c r="Y5" s="50">
        <v>66.666666666666657</v>
      </c>
      <c r="Z5" s="50"/>
      <c r="AA5" s="50"/>
      <c r="AB5" s="50">
        <v>50</v>
      </c>
      <c r="AC5" s="50"/>
      <c r="AD5" s="50"/>
      <c r="AE5" s="50"/>
      <c r="AF5" s="50"/>
      <c r="AG5" s="50"/>
      <c r="AH5" s="50">
        <v>50</v>
      </c>
      <c r="AI5" s="50"/>
      <c r="AJ5" s="50"/>
      <c r="AK5" s="50"/>
      <c r="AL5" s="50">
        <v>100.3</v>
      </c>
      <c r="AM5" s="50"/>
      <c r="AN5" s="50"/>
      <c r="AO5" s="50"/>
      <c r="AP5" s="50"/>
      <c r="AQ5" s="50"/>
      <c r="AR5" s="50"/>
      <c r="AS5" s="50">
        <v>37.5</v>
      </c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>
        <f>IF(ISERROR(SUM(LARGE(D5:BF5,1)+LARGE(D5:BF5,2)+LARGE(D5:BF5,3)+LARGE(D5:BF5,4)+LARGE(D5:BF5,5))),SUM(D5:BF5),SUM(LARGE(D5:BF5,1)+LARGE(D5:BF5,2)+LARGE(D5:BF5,3)+LARGE(D5:BF5,4)+LARGE(D5:BF5,5)))</f>
        <v>417.46666666666658</v>
      </c>
      <c r="BH5" s="5">
        <f>COUNTIF(D5:BF5,"&gt;.1")</f>
        <v>8</v>
      </c>
      <c r="BI5" s="48" t="s">
        <v>351</v>
      </c>
    </row>
    <row r="6" spans="1:61" x14ac:dyDescent="0.25">
      <c r="A6" s="49">
        <f>BG6</f>
        <v>400.5</v>
      </c>
      <c r="B6" s="48">
        <f>IF(A6=A5,B5,2)</f>
        <v>2</v>
      </c>
      <c r="C6" s="52" t="s">
        <v>548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>
        <v>50</v>
      </c>
      <c r="AP6" s="73"/>
      <c r="AQ6" s="73"/>
      <c r="AR6" s="73">
        <v>100.1</v>
      </c>
      <c r="AS6" s="73"/>
      <c r="AT6" s="73"/>
      <c r="AU6" s="73">
        <v>100.1</v>
      </c>
      <c r="AV6" s="73"/>
      <c r="AW6" s="73"/>
      <c r="AX6" s="73"/>
      <c r="AY6" s="73">
        <v>50</v>
      </c>
      <c r="AZ6" s="73"/>
      <c r="BA6" s="73"/>
      <c r="BB6" s="73"/>
      <c r="BC6" s="73">
        <v>100.3</v>
      </c>
      <c r="BD6" s="73"/>
      <c r="BE6" s="73"/>
      <c r="BF6" s="73"/>
      <c r="BG6" s="73">
        <f>IF(ISERROR(SUM(LARGE(D6:BF6,1)+LARGE(D6:BF6,2)+LARGE(D6:BF6,3)+LARGE(D6:BF6,4)+LARGE(D6:BF6,5))),SUM(D6:BF6),SUM(LARGE(D6:BF6,1)+LARGE(D6:BF6,2)+LARGE(D6:BF6,3)+LARGE(D6:BF6,4)+LARGE(D6:BF6,5)))</f>
        <v>400.5</v>
      </c>
      <c r="BH6" s="74">
        <f>COUNTIF(D6:BF6,"&gt;.1")</f>
        <v>5</v>
      </c>
      <c r="BI6" s="48" t="s">
        <v>548</v>
      </c>
    </row>
    <row r="7" spans="1:61" x14ac:dyDescent="0.25">
      <c r="A7" s="49">
        <f>BG7</f>
        <v>388.09999999999997</v>
      </c>
      <c r="B7" s="48">
        <f>IF(A7=A6,B6,3)</f>
        <v>3</v>
      </c>
      <c r="C7" s="52" t="s">
        <v>54</v>
      </c>
      <c r="D7" s="50">
        <v>14.285714285714278</v>
      </c>
      <c r="E7" s="50"/>
      <c r="F7" s="50">
        <v>25</v>
      </c>
      <c r="G7" s="50"/>
      <c r="H7" s="50">
        <v>100.1</v>
      </c>
      <c r="I7" s="50"/>
      <c r="J7" s="50"/>
      <c r="K7" s="50"/>
      <c r="L7" s="50"/>
      <c r="M7" s="50"/>
      <c r="N7" s="50"/>
      <c r="O7" s="50"/>
      <c r="P7" s="50"/>
      <c r="Q7" s="50">
        <v>100.5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>
        <v>66.666666666666657</v>
      </c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>
        <v>87.5</v>
      </c>
      <c r="AT7" s="50"/>
      <c r="AU7" s="50"/>
      <c r="AV7" s="50"/>
      <c r="AW7" s="50"/>
      <c r="AX7" s="50"/>
      <c r="AY7" s="50"/>
      <c r="AZ7" s="50"/>
      <c r="BA7" s="50"/>
      <c r="BB7" s="50">
        <v>33.333333333333329</v>
      </c>
      <c r="BC7" s="50"/>
      <c r="BD7" s="50"/>
      <c r="BE7" s="50"/>
      <c r="BF7" s="50"/>
      <c r="BG7" s="50">
        <f>IF(ISERROR(SUM(LARGE(D7:BF7,1)+LARGE(D7:BF7,2)+LARGE(D7:BF7,3)+LARGE(D7:BF7,4)+LARGE(D7:BF7,5))),SUM(D7:BF7),SUM(LARGE(D7:BF7,1)+LARGE(D7:BF7,2)+LARGE(D7:BF7,3)+LARGE(D7:BF7,4)+LARGE(D7:BF7,5)))</f>
        <v>388.09999999999997</v>
      </c>
      <c r="BH7" s="5">
        <f>COUNTIF(D7:BF7,"&gt;.1")</f>
        <v>7</v>
      </c>
      <c r="BI7" s="48" t="s">
        <v>54</v>
      </c>
    </row>
    <row r="8" spans="1:61" x14ac:dyDescent="0.25">
      <c r="A8" s="49">
        <f>BG8</f>
        <v>334.16666666666663</v>
      </c>
      <c r="B8" s="48">
        <f>IF(A8=A7,B7,4)</f>
        <v>4</v>
      </c>
      <c r="C8" s="52" t="s">
        <v>373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>
        <v>80</v>
      </c>
      <c r="R8" s="73"/>
      <c r="S8" s="73"/>
      <c r="T8" s="73">
        <v>75</v>
      </c>
      <c r="U8" s="73"/>
      <c r="V8" s="73"/>
      <c r="W8" s="73">
        <v>50</v>
      </c>
      <c r="X8" s="73"/>
      <c r="Y8" s="73"/>
      <c r="Z8" s="73"/>
      <c r="AA8" s="73"/>
      <c r="AB8" s="73"/>
      <c r="AC8" s="73"/>
      <c r="AD8" s="73">
        <v>33.333333333333329</v>
      </c>
      <c r="AE8" s="73"/>
      <c r="AF8" s="73"/>
      <c r="AG8" s="73"/>
      <c r="AH8" s="73"/>
      <c r="AI8" s="73"/>
      <c r="AJ8" s="73"/>
      <c r="AK8" s="73"/>
      <c r="AL8" s="73">
        <v>33.333333333333329</v>
      </c>
      <c r="AM8" s="73"/>
      <c r="AN8" s="73"/>
      <c r="AO8" s="73"/>
      <c r="AP8" s="73"/>
      <c r="AQ8" s="73"/>
      <c r="AR8" s="73"/>
      <c r="AS8" s="73">
        <v>62.5</v>
      </c>
      <c r="AT8" s="73"/>
      <c r="AU8" s="73"/>
      <c r="AV8" s="73"/>
      <c r="AW8" s="73"/>
      <c r="AX8" s="73"/>
      <c r="AY8" s="73"/>
      <c r="AZ8" s="73"/>
      <c r="BA8" s="73"/>
      <c r="BB8" s="73"/>
      <c r="BC8" s="73">
        <v>66.666666666666657</v>
      </c>
      <c r="BD8" s="73"/>
      <c r="BE8" s="73"/>
      <c r="BF8" s="73"/>
      <c r="BG8" s="73">
        <f>IF(ISERROR(SUM(LARGE(D8:BF8,1)+LARGE(D8:BF8,2)+LARGE(D8:BF8,3)+LARGE(D8:BF8,4)+LARGE(D8:BF8,5))),SUM(D8:BF8),SUM(LARGE(D8:BF8,1)+LARGE(D8:BF8,2)+LARGE(D8:BF8,3)+LARGE(D8:BF8,4)+LARGE(D8:BF8,5)))</f>
        <v>334.16666666666663</v>
      </c>
      <c r="BH8" s="74">
        <f>COUNTIF(D8:BF8,"&gt;.1")</f>
        <v>7</v>
      </c>
      <c r="BI8" s="48" t="s">
        <v>373</v>
      </c>
    </row>
    <row r="9" spans="1:61" x14ac:dyDescent="0.25">
      <c r="A9" s="49">
        <f>BG9</f>
        <v>288.29523809523806</v>
      </c>
      <c r="B9" s="48">
        <f>IF(A9=A8,B8,5)</f>
        <v>5</v>
      </c>
      <c r="C9" s="52" t="s">
        <v>322</v>
      </c>
      <c r="D9" s="50"/>
      <c r="E9" s="50"/>
      <c r="F9" s="50"/>
      <c r="G9" s="50"/>
      <c r="H9" s="50"/>
      <c r="I9" s="50"/>
      <c r="J9" s="50"/>
      <c r="K9" s="50"/>
      <c r="L9" s="50">
        <v>71.428571428571431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>
        <v>66.666666666666657</v>
      </c>
      <c r="Y9" s="50"/>
      <c r="Z9" s="50"/>
      <c r="AA9" s="50"/>
      <c r="AB9" s="50">
        <v>100.2</v>
      </c>
      <c r="AC9" s="50"/>
      <c r="AD9" s="50"/>
      <c r="AE9" s="50"/>
      <c r="AF9" s="50"/>
      <c r="AG9" s="50"/>
      <c r="AH9" s="50"/>
      <c r="AI9" s="50"/>
      <c r="AJ9" s="50">
        <v>50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>
        <f>IF(ISERROR(SUM(LARGE(D9:BF9,1)+LARGE(D9:BF9,2)+LARGE(D9:BF9,3)+LARGE(D9:BF9,4)+LARGE(D9:BF9,5))),SUM(D9:BF9),SUM(LARGE(D9:BF9,1)+LARGE(D9:BF9,2)+LARGE(D9:BF9,3)+LARGE(D9:BF9,4)+LARGE(D9:BF9,5)))</f>
        <v>288.29523809523806</v>
      </c>
      <c r="BH9" s="5">
        <f>COUNTIF(D9:BF9,"&gt;.1")</f>
        <v>4</v>
      </c>
      <c r="BI9" s="48" t="s">
        <v>322</v>
      </c>
    </row>
    <row r="10" spans="1:61" x14ac:dyDescent="0.25">
      <c r="A10" s="49">
        <f>BG10</f>
        <v>271.7285714285714</v>
      </c>
      <c r="B10" s="48">
        <f>IF(A10=A9,B9,6)</f>
        <v>6</v>
      </c>
      <c r="C10" s="52" t="s">
        <v>323</v>
      </c>
      <c r="D10" s="73"/>
      <c r="E10" s="73"/>
      <c r="F10" s="73"/>
      <c r="G10" s="73"/>
      <c r="H10" s="73"/>
      <c r="I10" s="73"/>
      <c r="J10" s="73"/>
      <c r="K10" s="73"/>
      <c r="L10" s="73">
        <v>71.428571428571431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>
        <v>100.2</v>
      </c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>
        <v>100.1</v>
      </c>
      <c r="BB10" s="73"/>
      <c r="BC10" s="73"/>
      <c r="BD10" s="73"/>
      <c r="BE10" s="73"/>
      <c r="BF10" s="73"/>
      <c r="BG10" s="73">
        <f>IF(ISERROR(SUM(LARGE(D10:BF10,1)+LARGE(D10:BF10,2)+LARGE(D10:BF10,3)+LARGE(D10:BF10,4)+LARGE(D10:BF10,5))),SUM(D10:BF10),SUM(LARGE(D10:BF10,1)+LARGE(D10:BF10,2)+LARGE(D10:BF10,3)+LARGE(D10:BF10,4)+LARGE(D10:BF10,5)))</f>
        <v>271.7285714285714</v>
      </c>
      <c r="BH10" s="74">
        <f>COUNTIF(D10:BF10,"&gt;.1")</f>
        <v>3</v>
      </c>
      <c r="BI10" s="48" t="s">
        <v>323</v>
      </c>
    </row>
    <row r="11" spans="1:61" x14ac:dyDescent="0.25">
      <c r="A11" s="49">
        <f>BG11</f>
        <v>268.55714285714282</v>
      </c>
      <c r="B11" s="48">
        <f>IF(A11=A10,B10,7)</f>
        <v>7</v>
      </c>
      <c r="C11" s="52" t="s">
        <v>101</v>
      </c>
      <c r="D11" s="50">
        <v>42.857142857142854</v>
      </c>
      <c r="E11" s="50">
        <v>100.3</v>
      </c>
      <c r="F11" s="50">
        <v>100.4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>
        <v>25</v>
      </c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>
        <f>IF(ISERROR(SUM(LARGE(D11:BF11,1)+LARGE(D11:BF11,2)+LARGE(D11:BF11,3)+LARGE(D11:BF11,4)+LARGE(D11:BF11,5))),SUM(D11:BF11),SUM(LARGE(D11:BF11,1)+LARGE(D11:BF11,2)+LARGE(D11:BF11,3)+LARGE(D11:BF11,4)+LARGE(D11:BF11,5)))</f>
        <v>268.55714285714282</v>
      </c>
      <c r="BH11" s="5">
        <f>COUNTIF(D11:BF11,"&gt;.1")</f>
        <v>4</v>
      </c>
      <c r="BI11" s="48" t="s">
        <v>101</v>
      </c>
    </row>
    <row r="12" spans="1:61" x14ac:dyDescent="0.25">
      <c r="A12" s="49">
        <f>BG12</f>
        <v>224.50952380952381</v>
      </c>
      <c r="B12" s="48">
        <f>IF(A12=A11,B11,8)</f>
        <v>8</v>
      </c>
      <c r="C12" s="52" t="s">
        <v>98</v>
      </c>
      <c r="D12" s="73">
        <v>100.7</v>
      </c>
      <c r="E12" s="73">
        <v>66.666666666666657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>
        <v>57.142857142857139</v>
      </c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>
        <f>IF(ISERROR(SUM(LARGE(D12:BF12,1)+LARGE(D12:BF12,2)+LARGE(D12:BF12,3)+LARGE(D12:BF12,4)+LARGE(D12:BF12,5))),SUM(D12:BF12),SUM(LARGE(D12:BF12,1)+LARGE(D12:BF12,2)+LARGE(D12:BF12,3)+LARGE(D12:BF12,4)+LARGE(D12:BF12,5)))</f>
        <v>224.50952380952381</v>
      </c>
      <c r="BH12" s="74">
        <f>COUNTIF(D12:BF12,"&gt;.1")</f>
        <v>3</v>
      </c>
      <c r="BI12" s="48" t="s">
        <v>98</v>
      </c>
    </row>
    <row r="13" spans="1:61" x14ac:dyDescent="0.25">
      <c r="A13" s="49">
        <f>BG13</f>
        <v>200.89999999999998</v>
      </c>
      <c r="B13" s="48">
        <f>IF(A13=A12,B12,9)</f>
        <v>9</v>
      </c>
      <c r="C13" s="52" t="s">
        <v>568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>
        <v>100.8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>
        <v>100.1</v>
      </c>
      <c r="BE13" s="50"/>
      <c r="BF13" s="50"/>
      <c r="BG13" s="50">
        <f>IF(ISERROR(SUM(LARGE(D13:BF13,1)+LARGE(D13:BF13,2)+LARGE(D13:BF13,3)+LARGE(D13:BF13,4)+LARGE(D13:BF13,5))),SUM(D13:BF13),SUM(LARGE(D13:BF13,1)+LARGE(D13:BF13,2)+LARGE(D13:BF13,3)+LARGE(D13:BF13,4)+LARGE(D13:BF13,5)))</f>
        <v>200.89999999999998</v>
      </c>
      <c r="BH13" s="5">
        <f>COUNTIF(D13:BF13,"&gt;.1")</f>
        <v>2</v>
      </c>
      <c r="BI13" s="48" t="s">
        <v>568</v>
      </c>
    </row>
    <row r="14" spans="1:61" x14ac:dyDescent="0.25">
      <c r="A14" s="49">
        <f>BG14</f>
        <v>200.5</v>
      </c>
      <c r="B14" s="48">
        <f>IF(A14=A13,B13,10)</f>
        <v>10</v>
      </c>
      <c r="C14" s="52" t="s">
        <v>510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>
        <v>100.3</v>
      </c>
      <c r="AJ14" s="73"/>
      <c r="AK14" s="73"/>
      <c r="AL14" s="73"/>
      <c r="AM14" s="73"/>
      <c r="AN14" s="73"/>
      <c r="AO14" s="73">
        <v>100.2</v>
      </c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>
        <f>IF(ISERROR(SUM(LARGE(D14:BF14,1)+LARGE(D14:BF14,2)+LARGE(D14:BF14,3)+LARGE(D14:BF14,4)+LARGE(D14:BF14,5))),SUM(D14:BF14),SUM(LARGE(D14:BF14,1)+LARGE(D14:BF14,2)+LARGE(D14:BF14,3)+LARGE(D14:BF14,4)+LARGE(D14:BF14,5)))</f>
        <v>200.5</v>
      </c>
      <c r="BH14" s="74">
        <f>COUNTIF(D14:BF14,"&gt;.1")</f>
        <v>2</v>
      </c>
      <c r="BI14" s="48" t="s">
        <v>510</v>
      </c>
    </row>
    <row r="15" spans="1:61" x14ac:dyDescent="0.25">
      <c r="A15" s="49">
        <f>BG15</f>
        <v>200.4</v>
      </c>
      <c r="B15" s="48">
        <f>IF(A15=A14,B14,11)</f>
        <v>11</v>
      </c>
      <c r="C15" s="52" t="s">
        <v>534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>
        <v>100.2</v>
      </c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>
        <v>100.2</v>
      </c>
      <c r="AZ15" s="50"/>
      <c r="BA15" s="50"/>
      <c r="BB15" s="50"/>
      <c r="BC15" s="50"/>
      <c r="BD15" s="50"/>
      <c r="BE15" s="50"/>
      <c r="BF15" s="50"/>
      <c r="BG15" s="50">
        <f>IF(ISERROR(SUM(LARGE(D15:BF15,1)+LARGE(D15:BF15,2)+LARGE(D15:BF15,3)+LARGE(D15:BF15,4)+LARGE(D15:BF15,5))),SUM(D15:BF15),SUM(LARGE(D15:BF15,1)+LARGE(D15:BF15,2)+LARGE(D15:BF15,3)+LARGE(D15:BF15,4)+LARGE(D15:BF15,5)))</f>
        <v>200.4</v>
      </c>
      <c r="BH15" s="5">
        <f>COUNTIF(D15:BF15,"&gt;.1")</f>
        <v>2</v>
      </c>
      <c r="BI15" s="48" t="s">
        <v>534</v>
      </c>
    </row>
    <row r="16" spans="1:61" x14ac:dyDescent="0.25">
      <c r="A16" s="49">
        <f>BG16</f>
        <v>183.53333333333333</v>
      </c>
      <c r="B16" s="48">
        <f>IF(A16=A15,B15,12)</f>
        <v>12</v>
      </c>
      <c r="C16" s="52" t="s">
        <v>304</v>
      </c>
      <c r="D16" s="73"/>
      <c r="E16" s="73"/>
      <c r="F16" s="73"/>
      <c r="G16" s="73"/>
      <c r="H16" s="73"/>
      <c r="I16" s="73"/>
      <c r="J16" s="73"/>
      <c r="K16" s="73"/>
      <c r="L16" s="73"/>
      <c r="M16" s="73">
        <v>83.333333333333329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>
        <v>100.2</v>
      </c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>
        <f>IF(ISERROR(SUM(LARGE(D16:BF16,1)+LARGE(D16:BF16,2)+LARGE(D16:BF16,3)+LARGE(D16:BF16,4)+LARGE(D16:BF16,5))),SUM(D16:BF16),SUM(LARGE(D16:BF16,1)+LARGE(D16:BF16,2)+LARGE(D16:BF16,3)+LARGE(D16:BF16,4)+LARGE(D16:BF16,5)))</f>
        <v>183.53333333333333</v>
      </c>
      <c r="BH16" s="74">
        <f>COUNTIF(D16:BF16,"&gt;.1")</f>
        <v>2</v>
      </c>
      <c r="BI16" s="48" t="s">
        <v>304</v>
      </c>
    </row>
    <row r="17" spans="1:61" x14ac:dyDescent="0.25">
      <c r="A17" s="49">
        <f>BG17</f>
        <v>183.33333333333331</v>
      </c>
      <c r="B17" s="48">
        <f>IF(A17=A16,B16,13)</f>
        <v>13</v>
      </c>
      <c r="C17" s="52" t="s">
        <v>237</v>
      </c>
      <c r="D17" s="50"/>
      <c r="E17" s="50"/>
      <c r="F17" s="50"/>
      <c r="G17" s="50"/>
      <c r="H17" s="50"/>
      <c r="I17" s="50"/>
      <c r="J17" s="50">
        <v>33.333333333333329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>
        <v>75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>
        <v>75</v>
      </c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>
        <f>IF(ISERROR(SUM(LARGE(D17:BF17,1)+LARGE(D17:BF17,2)+LARGE(D17:BF17,3)+LARGE(D17:BF17,4)+LARGE(D17:BF17,5))),SUM(D17:BF17),SUM(LARGE(D17:BF17,1)+LARGE(D17:BF17,2)+LARGE(D17:BF17,3)+LARGE(D17:BF17,4)+LARGE(D17:BF17,5)))</f>
        <v>183.33333333333331</v>
      </c>
      <c r="BH17" s="5">
        <f>COUNTIF(D17:BF17,"&gt;.1")</f>
        <v>3</v>
      </c>
      <c r="BI17" s="48" t="s">
        <v>237</v>
      </c>
    </row>
    <row r="18" spans="1:61" x14ac:dyDescent="0.25">
      <c r="A18" s="49">
        <f>BG18</f>
        <v>182.14285714285714</v>
      </c>
      <c r="B18" s="48">
        <f>IF(A18=A17,B17,14)</f>
        <v>14</v>
      </c>
      <c r="C18" s="52" t="s">
        <v>53</v>
      </c>
      <c r="D18" s="73">
        <v>57.142857142857139</v>
      </c>
      <c r="E18" s="73"/>
      <c r="F18" s="73">
        <v>50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>
        <v>75</v>
      </c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>
        <f>IF(ISERROR(SUM(LARGE(D18:BF18,1)+LARGE(D18:BF18,2)+LARGE(D18:BF18,3)+LARGE(D18:BF18,4)+LARGE(D18:BF18,5))),SUM(D18:BF18),SUM(LARGE(D18:BF18,1)+LARGE(D18:BF18,2)+LARGE(D18:BF18,3)+LARGE(D18:BF18,4)+LARGE(D18:BF18,5)))</f>
        <v>182.14285714285714</v>
      </c>
      <c r="BH18" s="74">
        <f>COUNTIF(D18:BF18,"&gt;.1")</f>
        <v>3</v>
      </c>
      <c r="BI18" s="48" t="s">
        <v>53</v>
      </c>
    </row>
    <row r="19" spans="1:61" x14ac:dyDescent="0.25">
      <c r="A19" s="49">
        <f>BG19</f>
        <v>135.71428571428572</v>
      </c>
      <c r="B19" s="48">
        <f>IF(A19=A18,B18,15)</f>
        <v>15</v>
      </c>
      <c r="C19" s="52" t="s">
        <v>100</v>
      </c>
      <c r="D19" s="50">
        <v>85.714285714285708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>
        <v>50</v>
      </c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>
        <f>IF(ISERROR(SUM(LARGE(D19:BF19,1)+LARGE(D19:BF19,2)+LARGE(D19:BF19,3)+LARGE(D19:BF19,4)+LARGE(D19:BF19,5))),SUM(D19:BF19),SUM(LARGE(D19:BF19,1)+LARGE(D19:BF19,2)+LARGE(D19:BF19,3)+LARGE(D19:BF19,4)+LARGE(D19:BF19,5)))</f>
        <v>135.71428571428572</v>
      </c>
      <c r="BH19" s="5">
        <f>COUNTIF(D19:BF19,"&gt;.1")</f>
        <v>2</v>
      </c>
      <c r="BI19" s="48" t="s">
        <v>100</v>
      </c>
    </row>
    <row r="20" spans="1:61" x14ac:dyDescent="0.25">
      <c r="A20" s="49">
        <f>BG20</f>
        <v>100.7</v>
      </c>
      <c r="B20" s="48">
        <f>IF(A20=A19,B19,16)</f>
        <v>16</v>
      </c>
      <c r="C20" s="52" t="s">
        <v>391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>
        <v>100.7</v>
      </c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>
        <f>IF(ISERROR(SUM(LARGE(D20:BF20,1)+LARGE(D20:BF20,2)+LARGE(D20:BF20,3)+LARGE(D20:BF20,4)+LARGE(D20:BF20,5))),SUM(D20:BF20),SUM(LARGE(D20:BF20,1)+LARGE(D20:BF20,2)+LARGE(D20:BF20,3)+LARGE(D20:BF20,4)+LARGE(D20:BF20,5)))</f>
        <v>100.7</v>
      </c>
      <c r="BH20" s="74">
        <f>COUNTIF(D20:BF20,"&gt;.1")</f>
        <v>1</v>
      </c>
      <c r="BI20" s="48" t="s">
        <v>391</v>
      </c>
    </row>
    <row r="21" spans="1:61" x14ac:dyDescent="0.25">
      <c r="A21" s="49">
        <f>BG21</f>
        <v>100.6</v>
      </c>
      <c r="B21" s="48">
        <f>IF(A21=A20,B20,17)</f>
        <v>17</v>
      </c>
      <c r="C21" s="52" t="s">
        <v>197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>
        <v>100.6</v>
      </c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>
        <f>IF(ISERROR(SUM(LARGE(D21:BF21,1)+LARGE(D21:BF21,2)+LARGE(D21:BF21,3)+LARGE(D21:BF21,4)+LARGE(D21:BF21,5))),SUM(D21:BF21),SUM(LARGE(D21:BF21,1)+LARGE(D21:BF21,2)+LARGE(D21:BF21,3)+LARGE(D21:BF21,4)+LARGE(D21:BF21,5)))</f>
        <v>100.6</v>
      </c>
      <c r="BH21" s="5">
        <f>COUNTIF(D21:BF21,"&gt;.1")</f>
        <v>1</v>
      </c>
      <c r="BI21" s="48" t="s">
        <v>197</v>
      </c>
    </row>
    <row r="22" spans="1:61" x14ac:dyDescent="0.25">
      <c r="A22" s="49">
        <f>BG22</f>
        <v>100.1</v>
      </c>
      <c r="B22" s="48">
        <f>IF(A22=A21,B21,18)</f>
        <v>18</v>
      </c>
      <c r="C22" s="52" t="s">
        <v>538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>
        <v>100.1</v>
      </c>
      <c r="BF22" s="73"/>
      <c r="BG22" s="73">
        <f>IF(ISERROR(SUM(LARGE(D22:BF22,1)+LARGE(D22:BF22,2)+LARGE(D22:BF22,3)+LARGE(D22:BF22,4)+LARGE(D22:BF22,5))),SUM(D22:BF22),SUM(LARGE(D22:BF22,1)+LARGE(D22:BF22,2)+LARGE(D22:BF22,3)+LARGE(D22:BF22,4)+LARGE(D22:BF22,5)))</f>
        <v>100.1</v>
      </c>
      <c r="BH22" s="74">
        <f>COUNTIF(D22:BF22,"&gt;.1")</f>
        <v>1</v>
      </c>
      <c r="BI22" s="48" t="s">
        <v>538</v>
      </c>
    </row>
    <row r="23" spans="1:61" x14ac:dyDescent="0.25">
      <c r="A23" s="49">
        <f>BG23</f>
        <v>75</v>
      </c>
      <c r="B23" s="48">
        <f>IF(A23=A22,B22,19)</f>
        <v>19</v>
      </c>
      <c r="C23" s="52" t="s">
        <v>92</v>
      </c>
      <c r="D23" s="50"/>
      <c r="E23" s="50"/>
      <c r="F23" s="50">
        <v>75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>
        <f>IF(ISERROR(SUM(LARGE(D23:BF23,1)+LARGE(D23:BF23,2)+LARGE(D23:BF23,3)+LARGE(D23:BF23,4)+LARGE(D23:BF23,5))),SUM(D23:BF23),SUM(LARGE(D23:BF23,1)+LARGE(D23:BF23,2)+LARGE(D23:BF23,3)+LARGE(D23:BF23,4)+LARGE(D23:BF23,5)))</f>
        <v>75</v>
      </c>
      <c r="BH23" s="5">
        <f>COUNTIF(D23:BF23,"&gt;.1")</f>
        <v>1</v>
      </c>
      <c r="BI23" s="48" t="s">
        <v>92</v>
      </c>
    </row>
    <row r="24" spans="1:61" x14ac:dyDescent="0.25">
      <c r="A24" s="49">
        <f>BG24</f>
        <v>66.666666666666657</v>
      </c>
      <c r="B24" s="48">
        <f>IF(A24=A23,B23,20)</f>
        <v>20</v>
      </c>
      <c r="C24" s="52" t="s">
        <v>442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>
        <v>66.666666666666657</v>
      </c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>
        <f>IF(ISERROR(SUM(LARGE(D24:BF24,1)+LARGE(D24:BF24,2)+LARGE(D24:BF24,3)+LARGE(D24:BF24,4)+LARGE(D24:BF24,5))),SUM(D24:BF24),SUM(LARGE(D24:BF24,1)+LARGE(D24:BF24,2)+LARGE(D24:BF24,3)+LARGE(D24:BF24,4)+LARGE(D24:BF24,5)))</f>
        <v>66.666666666666657</v>
      </c>
      <c r="BH24" s="74">
        <f>COUNTIF(D24:BF24,"&gt;.1")</f>
        <v>1</v>
      </c>
      <c r="BI24" s="48" t="s">
        <v>442</v>
      </c>
    </row>
    <row r="25" spans="1:61" x14ac:dyDescent="0.25">
      <c r="A25" s="49">
        <f>BG25</f>
        <v>50</v>
      </c>
      <c r="B25" s="48">
        <f>IF(A25=A24,B24,21)</f>
        <v>21</v>
      </c>
      <c r="C25" s="52" t="s">
        <v>174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>
        <v>50</v>
      </c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>
        <f>IF(ISERROR(SUM(LARGE(D25:BF25,1)+LARGE(D25:BF25,2)+LARGE(D25:BF25,3)+LARGE(D25:BF25,4)+LARGE(D25:BF25,5))),SUM(D25:BF25),SUM(LARGE(D25:BF25,1)+LARGE(D25:BF25,2)+LARGE(D25:BF25,3)+LARGE(D25:BF25,4)+LARGE(D25:BF25,5)))</f>
        <v>50</v>
      </c>
      <c r="BH25" s="5">
        <f>COUNTIF(D25:BF25,"&gt;.1")</f>
        <v>1</v>
      </c>
      <c r="BI25" s="48" t="s">
        <v>174</v>
      </c>
    </row>
    <row r="26" spans="1:61" x14ac:dyDescent="0.25">
      <c r="A26" s="49">
        <f>BG26</f>
        <v>50</v>
      </c>
      <c r="B26" s="48">
        <f>IF(A26=A25,B25,22)</f>
        <v>21</v>
      </c>
      <c r="C26" s="52" t="s">
        <v>305</v>
      </c>
      <c r="D26" s="73"/>
      <c r="E26" s="73"/>
      <c r="F26" s="73"/>
      <c r="G26" s="73"/>
      <c r="H26" s="73"/>
      <c r="I26" s="73"/>
      <c r="J26" s="73"/>
      <c r="K26" s="73"/>
      <c r="L26" s="73"/>
      <c r="M26" s="73">
        <v>50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>
        <f>IF(ISERROR(SUM(LARGE(D26:BF26,1)+LARGE(D26:BF26,2)+LARGE(D26:BF26,3)+LARGE(D26:BF26,4)+LARGE(D26:BF26,5))),SUM(D26:BF26),SUM(LARGE(D26:BF26,1)+LARGE(D26:BF26,2)+LARGE(D26:BF26,3)+LARGE(D26:BF26,4)+LARGE(D26:BF26,5)))</f>
        <v>50</v>
      </c>
      <c r="BH26" s="74">
        <f>COUNTIF(D26:BF26,"&gt;.1")</f>
        <v>1</v>
      </c>
      <c r="BI26" s="48" t="s">
        <v>305</v>
      </c>
    </row>
    <row r="27" spans="1:61" x14ac:dyDescent="0.25">
      <c r="A27" s="49">
        <f>BG27</f>
        <v>33.333333333333329</v>
      </c>
      <c r="B27" s="48">
        <f>IF(A27=A26,B26,23)</f>
        <v>23</v>
      </c>
      <c r="C27" s="52" t="s">
        <v>306</v>
      </c>
      <c r="D27" s="50"/>
      <c r="E27" s="50"/>
      <c r="F27" s="50"/>
      <c r="G27" s="50"/>
      <c r="H27" s="50"/>
      <c r="I27" s="50"/>
      <c r="J27" s="50"/>
      <c r="K27" s="50"/>
      <c r="L27" s="50"/>
      <c r="M27" s="50">
        <v>33.333333333333329</v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>
        <f>IF(ISERROR(SUM(LARGE(D27:BF27,1)+LARGE(D27:BF27,2)+LARGE(D27:BF27,3)+LARGE(D27:BF27,4)+LARGE(D27:BF27,5))),SUM(D27:BF27),SUM(LARGE(D27:BF27,1)+LARGE(D27:BF27,2)+LARGE(D27:BF27,3)+LARGE(D27:BF27,4)+LARGE(D27:BF27,5)))</f>
        <v>33.333333333333329</v>
      </c>
      <c r="BH27" s="5">
        <f>COUNTIF(D27:BF27,"&gt;.1")</f>
        <v>1</v>
      </c>
      <c r="BI27" s="48" t="s">
        <v>306</v>
      </c>
    </row>
    <row r="28" spans="1:61" x14ac:dyDescent="0.25">
      <c r="A28" s="49">
        <f>BG28</f>
        <v>33.333333333333329</v>
      </c>
      <c r="B28" s="48">
        <f>IF(A28=A27,B27,24)</f>
        <v>23</v>
      </c>
      <c r="C28" s="52" t="s">
        <v>121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>
        <v>33.333333333333329</v>
      </c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>
        <f>IF(ISERROR(SUM(LARGE(D28:BF28,1)+LARGE(D28:BF28,2)+LARGE(D28:BF28,3)+LARGE(D28:BF28,4)+LARGE(D28:BF28,5))),SUM(D28:BF28),SUM(LARGE(D28:BF28,1)+LARGE(D28:BF28,2)+LARGE(D28:BF28,3)+LARGE(D28:BF28,4)+LARGE(D28:BF28,5)))</f>
        <v>33.333333333333329</v>
      </c>
      <c r="BH28" s="74">
        <f>COUNTIF(D28:BF28,"&gt;.1")</f>
        <v>1</v>
      </c>
      <c r="BI28" s="48" t="s">
        <v>121</v>
      </c>
    </row>
    <row r="29" spans="1:61" x14ac:dyDescent="0.25">
      <c r="A29" s="49">
        <f>BG29</f>
        <v>28.571428571428569</v>
      </c>
      <c r="B29" s="48">
        <f>IF(A29=A28,B28,25)</f>
        <v>25</v>
      </c>
      <c r="C29" s="52" t="s">
        <v>324</v>
      </c>
      <c r="D29" s="50"/>
      <c r="E29" s="50"/>
      <c r="F29" s="50"/>
      <c r="G29" s="50"/>
      <c r="H29" s="50"/>
      <c r="I29" s="50"/>
      <c r="J29" s="50"/>
      <c r="K29" s="50"/>
      <c r="L29" s="50">
        <v>28.571428571428569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>
        <f>IF(ISERROR(SUM(LARGE(D29:BF29,1)+LARGE(D29:BF29,2)+LARGE(D29:BF29,3)+LARGE(D29:BF29,4)+LARGE(D29:BF29,5))),SUM(D29:BF29),SUM(LARGE(D29:BF29,1)+LARGE(D29:BF29,2)+LARGE(D29:BF29,3)+LARGE(D29:BF29,4)+LARGE(D29:BF29,5)))</f>
        <v>28.571428571428569</v>
      </c>
      <c r="BH29" s="5">
        <f>COUNTIF(D29:BF29,"&gt;.1")</f>
        <v>1</v>
      </c>
      <c r="BI29" s="48" t="s">
        <v>324</v>
      </c>
    </row>
    <row r="30" spans="1:61" x14ac:dyDescent="0.25">
      <c r="A30" s="49">
        <f>BG30</f>
        <v>14.285714285714278</v>
      </c>
      <c r="B30" s="48">
        <f>IF(A30=A29,B29,26)</f>
        <v>26</v>
      </c>
      <c r="C30" s="52" t="s">
        <v>342</v>
      </c>
      <c r="D30" s="73"/>
      <c r="E30" s="73"/>
      <c r="F30" s="73"/>
      <c r="G30" s="73"/>
      <c r="H30" s="73"/>
      <c r="I30" s="73"/>
      <c r="J30" s="73"/>
      <c r="K30" s="73"/>
      <c r="L30" s="73">
        <v>14.285714285714278</v>
      </c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>
        <f>IF(ISERROR(SUM(LARGE(D30:BF30,1)+LARGE(D30:BF30,2)+LARGE(D30:BF30,3)+LARGE(D30:BF30,4)+LARGE(D30:BF30,5))),SUM(D30:BF30),SUM(LARGE(D30:BF30,1)+LARGE(D30:BF30,2)+LARGE(D30:BF30,3)+LARGE(D30:BF30,4)+LARGE(D30:BF30,5)))</f>
        <v>14.285714285714278</v>
      </c>
      <c r="BH30" s="74">
        <f>COUNTIF(D30:BF30,"&gt;.1")</f>
        <v>1</v>
      </c>
      <c r="BI30" s="48" t="s">
        <v>342</v>
      </c>
    </row>
  </sheetData>
  <sortState ref="C5:BG30">
    <sortCondition descending="1" ref="BG5:BG30"/>
  </sortState>
  <conditionalFormatting sqref="D5:BF5">
    <cfRule type="top10" dxfId="965" priority="78" rank="5"/>
  </conditionalFormatting>
  <conditionalFormatting sqref="C5">
    <cfRule type="expression" dxfId="964" priority="77">
      <formula>BH5&gt;2</formula>
    </cfRule>
  </conditionalFormatting>
  <conditionalFormatting sqref="D6:BF6">
    <cfRule type="top10" dxfId="963" priority="76" rank="5"/>
  </conditionalFormatting>
  <conditionalFormatting sqref="C6">
    <cfRule type="expression" dxfId="962" priority="75">
      <formula>BH6&gt;2</formula>
    </cfRule>
  </conditionalFormatting>
  <conditionalFormatting sqref="D7:BF7">
    <cfRule type="top10" dxfId="961" priority="74" rank="5"/>
  </conditionalFormatting>
  <conditionalFormatting sqref="C7">
    <cfRule type="expression" dxfId="960" priority="73">
      <formula>BH7&gt;2</formula>
    </cfRule>
  </conditionalFormatting>
  <conditionalFormatting sqref="D8:BF8">
    <cfRule type="top10" dxfId="959" priority="72" rank="5"/>
  </conditionalFormatting>
  <conditionalFormatting sqref="C8">
    <cfRule type="expression" dxfId="958" priority="71">
      <formula>BH8&gt;2</formula>
    </cfRule>
  </conditionalFormatting>
  <conditionalFormatting sqref="D9:BF9">
    <cfRule type="top10" dxfId="957" priority="70" rank="5"/>
  </conditionalFormatting>
  <conditionalFormatting sqref="C9">
    <cfRule type="expression" dxfId="956" priority="69">
      <formula>BH9&gt;2</formula>
    </cfRule>
  </conditionalFormatting>
  <conditionalFormatting sqref="D10:BF10">
    <cfRule type="top10" dxfId="955" priority="68" rank="5"/>
  </conditionalFormatting>
  <conditionalFormatting sqref="C10">
    <cfRule type="expression" dxfId="954" priority="67">
      <formula>BH10&gt;2</formula>
    </cfRule>
  </conditionalFormatting>
  <conditionalFormatting sqref="D11:BF11">
    <cfRule type="top10" dxfId="953" priority="66" rank="5"/>
  </conditionalFormatting>
  <conditionalFormatting sqref="C11">
    <cfRule type="expression" dxfId="952" priority="65">
      <formula>BH11&gt;2</formula>
    </cfRule>
  </conditionalFormatting>
  <conditionalFormatting sqref="D12:BF12">
    <cfRule type="top10" dxfId="951" priority="64" rank="5"/>
  </conditionalFormatting>
  <conditionalFormatting sqref="C12">
    <cfRule type="expression" dxfId="950" priority="63">
      <formula>BH12&gt;2</formula>
    </cfRule>
  </conditionalFormatting>
  <conditionalFormatting sqref="D13:BF13">
    <cfRule type="top10" dxfId="949" priority="62" rank="5"/>
  </conditionalFormatting>
  <conditionalFormatting sqref="C13">
    <cfRule type="expression" dxfId="948" priority="61">
      <formula>BH13&gt;2</formula>
    </cfRule>
  </conditionalFormatting>
  <conditionalFormatting sqref="D14:BF14">
    <cfRule type="top10" dxfId="947" priority="60" rank="5"/>
  </conditionalFormatting>
  <conditionalFormatting sqref="C14">
    <cfRule type="expression" dxfId="946" priority="59">
      <formula>BH14&gt;2</formula>
    </cfRule>
  </conditionalFormatting>
  <conditionalFormatting sqref="D15:BF15">
    <cfRule type="top10" dxfId="945" priority="58" rank="5"/>
  </conditionalFormatting>
  <conditionalFormatting sqref="C15">
    <cfRule type="expression" dxfId="944" priority="57">
      <formula>BH15&gt;2</formula>
    </cfRule>
  </conditionalFormatting>
  <conditionalFormatting sqref="D16:BF16">
    <cfRule type="top10" dxfId="943" priority="56" rank="5"/>
  </conditionalFormatting>
  <conditionalFormatting sqref="C16">
    <cfRule type="expression" dxfId="942" priority="55">
      <formula>BH16&gt;2</formula>
    </cfRule>
  </conditionalFormatting>
  <conditionalFormatting sqref="D17:BF17">
    <cfRule type="top10" dxfId="941" priority="54" rank="5"/>
  </conditionalFormatting>
  <conditionalFormatting sqref="C17">
    <cfRule type="expression" dxfId="940" priority="53">
      <formula>BH17&gt;2</formula>
    </cfRule>
  </conditionalFormatting>
  <conditionalFormatting sqref="D18:BF18">
    <cfRule type="top10" dxfId="939" priority="52" rank="5"/>
  </conditionalFormatting>
  <conditionalFormatting sqref="C18">
    <cfRule type="expression" dxfId="938" priority="51">
      <formula>BH18&gt;2</formula>
    </cfRule>
  </conditionalFormatting>
  <conditionalFormatting sqref="D19:BF19">
    <cfRule type="top10" dxfId="937" priority="50" rank="5"/>
  </conditionalFormatting>
  <conditionalFormatting sqref="C19">
    <cfRule type="expression" dxfId="936" priority="49">
      <formula>BH19&gt;2</formula>
    </cfRule>
  </conditionalFormatting>
  <conditionalFormatting sqref="D20:BF20">
    <cfRule type="top10" dxfId="935" priority="48" rank="5"/>
  </conditionalFormatting>
  <conditionalFormatting sqref="C20">
    <cfRule type="expression" dxfId="934" priority="47">
      <formula>BH20&gt;2</formula>
    </cfRule>
  </conditionalFormatting>
  <conditionalFormatting sqref="D21:BF21">
    <cfRule type="top10" dxfId="933" priority="46" rank="5"/>
  </conditionalFormatting>
  <conditionalFormatting sqref="C21">
    <cfRule type="expression" dxfId="932" priority="45">
      <formula>BH21&gt;2</formula>
    </cfRule>
  </conditionalFormatting>
  <conditionalFormatting sqref="D22:BF22">
    <cfRule type="top10" dxfId="931" priority="44" rank="5"/>
  </conditionalFormatting>
  <conditionalFormatting sqref="C22">
    <cfRule type="expression" dxfId="930" priority="43">
      <formula>BH22&gt;2</formula>
    </cfRule>
  </conditionalFormatting>
  <conditionalFormatting sqref="D23:BF23">
    <cfRule type="top10" dxfId="929" priority="42" rank="5"/>
  </conditionalFormatting>
  <conditionalFormatting sqref="C23">
    <cfRule type="expression" dxfId="928" priority="41">
      <formula>BH23&gt;2</formula>
    </cfRule>
  </conditionalFormatting>
  <conditionalFormatting sqref="D24:BF24">
    <cfRule type="top10" dxfId="927" priority="40" rank="5"/>
  </conditionalFormatting>
  <conditionalFormatting sqref="C24">
    <cfRule type="expression" dxfId="926" priority="39">
      <formula>BH24&gt;2</formula>
    </cfRule>
  </conditionalFormatting>
  <conditionalFormatting sqref="D25:BF25">
    <cfRule type="top10" dxfId="925" priority="38" rank="5"/>
  </conditionalFormatting>
  <conditionalFormatting sqref="C25">
    <cfRule type="expression" dxfId="924" priority="37">
      <formula>BH25&gt;2</formula>
    </cfRule>
  </conditionalFormatting>
  <conditionalFormatting sqref="D26:BF26">
    <cfRule type="top10" dxfId="923" priority="36" rank="5"/>
  </conditionalFormatting>
  <conditionalFormatting sqref="C26">
    <cfRule type="expression" dxfId="922" priority="35">
      <formula>BH26&gt;2</formula>
    </cfRule>
  </conditionalFormatting>
  <conditionalFormatting sqref="D27:BF27">
    <cfRule type="top10" dxfId="921" priority="34" rank="5"/>
  </conditionalFormatting>
  <conditionalFormatting sqref="C27">
    <cfRule type="expression" dxfId="920" priority="33">
      <formula>BH27&gt;2</formula>
    </cfRule>
  </conditionalFormatting>
  <conditionalFormatting sqref="D28:BF28">
    <cfRule type="top10" dxfId="919" priority="32" rank="5"/>
  </conditionalFormatting>
  <conditionalFormatting sqref="C28">
    <cfRule type="expression" dxfId="918" priority="31">
      <formula>BH28&gt;2</formula>
    </cfRule>
  </conditionalFormatting>
  <conditionalFormatting sqref="D29:BF29">
    <cfRule type="top10" dxfId="917" priority="30" rank="5"/>
  </conditionalFormatting>
  <conditionalFormatting sqref="C29">
    <cfRule type="expression" dxfId="916" priority="29">
      <formula>BH29&gt;2</formula>
    </cfRule>
  </conditionalFormatting>
  <conditionalFormatting sqref="D30:BF30">
    <cfRule type="top10" dxfId="915" priority="28" rank="5"/>
  </conditionalFormatting>
  <conditionalFormatting sqref="C30">
    <cfRule type="expression" dxfId="914" priority="27">
      <formula>BH30&gt;2</formula>
    </cfRule>
  </conditionalFormatting>
  <conditionalFormatting sqref="BI5">
    <cfRule type="expression" dxfId="913" priority="26">
      <formula>DN5&gt;2</formula>
    </cfRule>
  </conditionalFormatting>
  <conditionalFormatting sqref="BI6">
    <cfRule type="expression" dxfId="912" priority="25">
      <formula>DN6&gt;2</formula>
    </cfRule>
  </conditionalFormatting>
  <conditionalFormatting sqref="BI7">
    <cfRule type="expression" dxfId="911" priority="24">
      <formula>DN7&gt;2</formula>
    </cfRule>
  </conditionalFormatting>
  <conditionalFormatting sqref="BI8">
    <cfRule type="expression" dxfId="910" priority="23">
      <formula>DN8&gt;2</formula>
    </cfRule>
  </conditionalFormatting>
  <conditionalFormatting sqref="BI9">
    <cfRule type="expression" dxfId="909" priority="22">
      <formula>DN9&gt;2</formula>
    </cfRule>
  </conditionalFormatting>
  <conditionalFormatting sqref="BI10">
    <cfRule type="expression" dxfId="908" priority="21">
      <formula>DN10&gt;2</formula>
    </cfRule>
  </conditionalFormatting>
  <conditionalFormatting sqref="BI11">
    <cfRule type="expression" dxfId="907" priority="20">
      <formula>DN11&gt;2</formula>
    </cfRule>
  </conditionalFormatting>
  <conditionalFormatting sqref="BI12">
    <cfRule type="expression" dxfId="906" priority="19">
      <formula>DN12&gt;2</formula>
    </cfRule>
  </conditionalFormatting>
  <conditionalFormatting sqref="BI13">
    <cfRule type="expression" dxfId="905" priority="18">
      <formula>DN13&gt;2</formula>
    </cfRule>
  </conditionalFormatting>
  <conditionalFormatting sqref="BI14">
    <cfRule type="expression" dxfId="904" priority="17">
      <formula>DN14&gt;2</formula>
    </cfRule>
  </conditionalFormatting>
  <conditionalFormatting sqref="BI15">
    <cfRule type="expression" dxfId="903" priority="16">
      <formula>DN15&gt;2</formula>
    </cfRule>
  </conditionalFormatting>
  <conditionalFormatting sqref="BI16">
    <cfRule type="expression" dxfId="902" priority="15">
      <formula>DN16&gt;2</formula>
    </cfRule>
  </conditionalFormatting>
  <conditionalFormatting sqref="BI17">
    <cfRule type="expression" dxfId="901" priority="14">
      <formula>DN17&gt;2</formula>
    </cfRule>
  </conditionalFormatting>
  <conditionalFormatting sqref="BI18">
    <cfRule type="expression" dxfId="900" priority="13">
      <formula>DN18&gt;2</formula>
    </cfRule>
  </conditionalFormatting>
  <conditionalFormatting sqref="BI19">
    <cfRule type="expression" dxfId="899" priority="12">
      <formula>DN19&gt;2</formula>
    </cfRule>
  </conditionalFormatting>
  <conditionalFormatting sqref="BI20">
    <cfRule type="expression" dxfId="898" priority="11">
      <formula>DN20&gt;2</formula>
    </cfRule>
  </conditionalFormatting>
  <conditionalFormatting sqref="BI21">
    <cfRule type="expression" dxfId="897" priority="10">
      <formula>DN21&gt;2</formula>
    </cfRule>
  </conditionalFormatting>
  <conditionalFormatting sqref="BI22">
    <cfRule type="expression" dxfId="896" priority="9">
      <formula>DN22&gt;2</formula>
    </cfRule>
  </conditionalFormatting>
  <conditionalFormatting sqref="BI23">
    <cfRule type="expression" dxfId="895" priority="8">
      <formula>DN23&gt;2</formula>
    </cfRule>
  </conditionalFormatting>
  <conditionalFormatting sqref="BI24">
    <cfRule type="expression" dxfId="894" priority="7">
      <formula>DN24&gt;2</formula>
    </cfRule>
  </conditionalFormatting>
  <conditionalFormatting sqref="BI25">
    <cfRule type="expression" dxfId="893" priority="6">
      <formula>DN25&gt;2</formula>
    </cfRule>
  </conditionalFormatting>
  <conditionalFormatting sqref="BI26">
    <cfRule type="expression" dxfId="892" priority="5">
      <formula>DN26&gt;2</formula>
    </cfRule>
  </conditionalFormatting>
  <conditionalFormatting sqref="BI27">
    <cfRule type="expression" dxfId="891" priority="4">
      <formula>DN27&gt;2</formula>
    </cfRule>
  </conditionalFormatting>
  <conditionalFormatting sqref="BI28">
    <cfRule type="expression" dxfId="890" priority="3">
      <formula>DN28&gt;2</formula>
    </cfRule>
  </conditionalFormatting>
  <conditionalFormatting sqref="BI29">
    <cfRule type="expression" dxfId="889" priority="2">
      <formula>DN29&gt;2</formula>
    </cfRule>
  </conditionalFormatting>
  <conditionalFormatting sqref="BI30">
    <cfRule type="expression" dxfId="888" priority="1">
      <formula>DN30&gt;2</formula>
    </cfRule>
  </conditionalFormatting>
  <pageMargins left="0.2" right="0.45" top="0.25" bottom="0.5" header="0.3" footer="0.3"/>
  <pageSetup paperSize="24" scale="9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E16"/>
  <sheetViews>
    <sheetView zoomScaleNormal="100" workbookViewId="0">
      <selection activeCell="BI16" sqref="BI16"/>
    </sheetView>
  </sheetViews>
  <sheetFormatPr defaultColWidth="8.7109375" defaultRowHeight="15" x14ac:dyDescent="0.25"/>
  <cols>
    <col min="1" max="1" width="7.5703125" style="5" bestFit="1" customWidth="1"/>
    <col min="2" max="2" width="5.28515625" style="5" bestFit="1" customWidth="1"/>
    <col min="3" max="3" width="25.7109375" style="51" customWidth="1"/>
    <col min="4" max="4" width="3.28515625" style="5" bestFit="1" customWidth="1"/>
    <col min="5" max="5" width="3.28515625" style="51" bestFit="1" customWidth="1"/>
    <col min="6" max="6" width="7.42578125" style="5" bestFit="1" customWidth="1"/>
    <col min="7" max="7" width="7.42578125" style="51" bestFit="1" customWidth="1"/>
    <col min="8" max="8" width="7.42578125" style="5" bestFit="1" customWidth="1"/>
    <col min="9" max="9" width="7.42578125" style="51" bestFit="1" customWidth="1"/>
    <col min="10" max="10" width="6.42578125" style="5" bestFit="1" customWidth="1"/>
    <col min="11" max="11" width="3.28515625" style="51" bestFit="1" customWidth="1"/>
    <col min="12" max="12" width="3.28515625" style="5" bestFit="1" customWidth="1"/>
    <col min="13" max="13" width="7.42578125" style="51" bestFit="1" customWidth="1"/>
    <col min="14" max="14" width="7.42578125" style="5" bestFit="1" customWidth="1"/>
    <col min="15" max="15" width="7.42578125" style="51" bestFit="1" customWidth="1"/>
    <col min="16" max="16" width="6.42578125" style="5" bestFit="1" customWidth="1"/>
    <col min="17" max="17" width="3.28515625" style="51" bestFit="1" customWidth="1"/>
    <col min="18" max="18" width="7.42578125" style="5" bestFit="1" customWidth="1"/>
    <col min="19" max="19" width="3.28515625" style="51" bestFit="1" customWidth="1"/>
    <col min="20" max="20" width="3.28515625" style="5" bestFit="1" customWidth="1"/>
    <col min="21" max="21" width="3.28515625" style="51" bestFit="1" customWidth="1"/>
    <col min="22" max="22" width="7.42578125" style="5" bestFit="1" customWidth="1"/>
    <col min="23" max="23" width="7.42578125" style="51" bestFit="1" customWidth="1"/>
    <col min="24" max="24" width="7.42578125" style="5" bestFit="1" customWidth="1"/>
    <col min="25" max="25" width="7.42578125" style="51" bestFit="1" customWidth="1"/>
    <col min="26" max="26" width="3.28515625" style="5" bestFit="1" customWidth="1"/>
    <col min="27" max="27" width="3.28515625" style="51" bestFit="1" customWidth="1"/>
    <col min="28" max="28" width="7.42578125" style="5" bestFit="1" customWidth="1"/>
    <col min="29" max="29" width="7.42578125" style="51" bestFit="1" customWidth="1"/>
    <col min="30" max="30" width="3.28515625" style="5" bestFit="1" customWidth="1"/>
    <col min="31" max="31" width="3.28515625" style="51" bestFit="1" customWidth="1"/>
    <col min="32" max="32" width="6.42578125" style="5" bestFit="1" customWidth="1"/>
    <col min="33" max="33" width="3.28515625" style="51" bestFit="1" customWidth="1"/>
    <col min="34" max="34" width="3.28515625" style="5" bestFit="1" customWidth="1"/>
    <col min="35" max="35" width="7.42578125" style="51" bestFit="1" customWidth="1"/>
    <col min="36" max="36" width="7.42578125" style="5" bestFit="1" customWidth="1"/>
    <col min="37" max="37" width="3.28515625" style="51" bestFit="1" customWidth="1"/>
    <col min="38" max="38" width="7.42578125" style="5" bestFit="1" customWidth="1"/>
    <col min="39" max="39" width="7.42578125" style="51" bestFit="1" customWidth="1"/>
    <col min="40" max="40" width="3.28515625" style="5" bestFit="1" customWidth="1"/>
    <col min="41" max="41" width="7.42578125" style="51" bestFit="1" customWidth="1"/>
    <col min="42" max="42" width="3.28515625" style="5" bestFit="1" customWidth="1"/>
    <col min="43" max="43" width="3.28515625" style="51" bestFit="1" customWidth="1"/>
    <col min="44" max="44" width="7.42578125" style="5" bestFit="1" customWidth="1"/>
    <col min="45" max="45" width="3.28515625" style="51" bestFit="1" customWidth="1"/>
    <col min="46" max="46" width="3.28515625" style="5" bestFit="1" customWidth="1"/>
    <col min="47" max="47" width="7.42578125" style="51" bestFit="1" customWidth="1"/>
    <col min="48" max="48" width="7.42578125" style="5" bestFit="1" customWidth="1"/>
    <col min="49" max="49" width="3.28515625" style="51" bestFit="1" customWidth="1"/>
    <col min="50" max="50" width="3.28515625" style="5" bestFit="1" customWidth="1"/>
    <col min="51" max="51" width="7.42578125" style="51" bestFit="1" customWidth="1"/>
    <col min="52" max="52" width="3.28515625" style="5" bestFit="1" customWidth="1"/>
    <col min="53" max="53" width="3.28515625" style="51" bestFit="1" customWidth="1"/>
    <col min="54" max="54" width="7.42578125" style="5" bestFit="1" customWidth="1"/>
    <col min="55" max="55" width="6.42578125" style="51" bestFit="1" customWidth="1"/>
    <col min="56" max="56" width="7.42578125" style="5" bestFit="1" customWidth="1"/>
    <col min="57" max="57" width="7.42578125" style="51" bestFit="1" customWidth="1"/>
    <col min="58" max="58" width="7.42578125" style="5" bestFit="1" customWidth="1"/>
    <col min="59" max="59" width="7.42578125" style="51" bestFit="1" customWidth="1"/>
    <col min="60" max="60" width="0" style="5" hidden="1" customWidth="1"/>
    <col min="61" max="61" width="23.42578125" style="51" bestFit="1" customWidth="1"/>
    <col min="62" max="62" width="8.7109375" style="5"/>
    <col min="63" max="63" width="8.7109375" style="51"/>
    <col min="64" max="64" width="8.7109375" style="5"/>
    <col min="65" max="65" width="8.7109375" style="51"/>
    <col min="66" max="66" width="8.7109375" style="5"/>
    <col min="67" max="67" width="8.7109375" style="51"/>
    <col min="68" max="68" width="8.7109375" style="5"/>
    <col min="69" max="69" width="8.7109375" style="51"/>
    <col min="70" max="70" width="8.7109375" style="5"/>
    <col min="71" max="71" width="8.7109375" style="51"/>
    <col min="72" max="72" width="8.7109375" style="5"/>
    <col min="73" max="73" width="8.7109375" style="51"/>
    <col min="74" max="74" width="8.7109375" style="5"/>
    <col min="75" max="75" width="8.7109375" style="51"/>
    <col min="76" max="76" width="8.7109375" style="5"/>
    <col min="77" max="77" width="8.7109375" style="51"/>
    <col min="78" max="78" width="8.7109375" style="5"/>
    <col min="79" max="79" width="8.7109375" style="51"/>
    <col min="80" max="80" width="8.7109375" style="5"/>
    <col min="81" max="81" width="8.7109375" style="51"/>
    <col min="82" max="82" width="8.7109375" style="5"/>
    <col min="83" max="83" width="8.7109375" style="51"/>
    <col min="84" max="84" width="8.7109375" style="5"/>
    <col min="85" max="85" width="8.7109375" style="51"/>
    <col min="86" max="86" width="8.7109375" style="5"/>
    <col min="87" max="87" width="8.7109375" style="51"/>
    <col min="88" max="88" width="8.7109375" style="5"/>
    <col min="89" max="89" width="8.7109375" style="51"/>
    <col min="90" max="90" width="8.7109375" style="5"/>
    <col min="91" max="91" width="8.7109375" style="51"/>
    <col min="92" max="92" width="8.7109375" style="5"/>
    <col min="93" max="93" width="8.7109375" style="51"/>
    <col min="94" max="94" width="8.7109375" style="5"/>
    <col min="95" max="95" width="8.7109375" style="51"/>
    <col min="96" max="96" width="8.7109375" style="5"/>
    <col min="97" max="97" width="8.7109375" style="51"/>
    <col min="98" max="98" width="8.7109375" style="5"/>
    <col min="99" max="99" width="8.7109375" style="51"/>
    <col min="100" max="100" width="8.7109375" style="5"/>
    <col min="101" max="101" width="8.7109375" style="51"/>
    <col min="102" max="102" width="8.7109375" style="5"/>
    <col min="103" max="103" width="8.7109375" style="51"/>
    <col min="104" max="104" width="8.7109375" style="5"/>
    <col min="105" max="105" width="8.7109375" style="51"/>
    <col min="106" max="106" width="8.7109375" style="5"/>
    <col min="107" max="107" width="8.7109375" style="51"/>
    <col min="108" max="108" width="8.7109375" style="5"/>
    <col min="109" max="109" width="8.7109375" style="51"/>
    <col min="110" max="110" width="8.7109375" style="5"/>
    <col min="111" max="111" width="8.7109375" style="51"/>
    <col min="112" max="112" width="8.7109375" style="5"/>
    <col min="113" max="113" width="8.7109375" style="51"/>
    <col min="114" max="114" width="8.7109375" style="5"/>
    <col min="115" max="115" width="8.7109375" style="51"/>
    <col min="116" max="116" width="8.7109375" style="5"/>
    <col min="117" max="117" width="8.7109375" style="51"/>
    <col min="118" max="118" width="8.7109375" style="5"/>
    <col min="119" max="119" width="8.7109375" style="51"/>
    <col min="120" max="120" width="8.7109375" style="5"/>
    <col min="121" max="121" width="8.7109375" style="51"/>
    <col min="122" max="122" width="8.7109375" style="5"/>
    <col min="123" max="123" width="8.7109375" style="51"/>
    <col min="124" max="124" width="8.7109375" style="5"/>
    <col min="125" max="125" width="8.7109375" style="51"/>
    <col min="126" max="126" width="8.7109375" style="5"/>
    <col min="127" max="127" width="8.7109375" style="51"/>
    <col min="128" max="128" width="8.7109375" style="5"/>
    <col min="129" max="129" width="8.7109375" style="51"/>
    <col min="130" max="130" width="8.7109375" style="5"/>
    <col min="131" max="131" width="8.7109375" style="51"/>
    <col min="132" max="132" width="8.7109375" style="5"/>
    <col min="133" max="133" width="8.7109375" style="51"/>
    <col min="134" max="134" width="8.7109375" style="5"/>
    <col min="135" max="135" width="8.7109375" style="51"/>
    <col min="136" max="136" width="8.7109375" style="5"/>
    <col min="137" max="137" width="8.7109375" style="51"/>
    <col min="138" max="138" width="8.7109375" style="5"/>
    <col min="139" max="139" width="8.7109375" style="51"/>
    <col min="140" max="140" width="8.7109375" style="5"/>
    <col min="141" max="141" width="8.7109375" style="51"/>
    <col min="142" max="142" width="8.7109375" style="5"/>
    <col min="143" max="143" width="8.7109375" style="51"/>
    <col min="144" max="144" width="8.7109375" style="5"/>
    <col min="145" max="145" width="8.7109375" style="51"/>
    <col min="146" max="146" width="8.7109375" style="5"/>
    <col min="147" max="147" width="8.7109375" style="51"/>
    <col min="148" max="148" width="8.7109375" style="5"/>
    <col min="149" max="149" width="8.7109375" style="51"/>
    <col min="150" max="150" width="8.7109375" style="5"/>
    <col min="151" max="151" width="8.7109375" style="51"/>
    <col min="152" max="152" width="8.7109375" style="5"/>
    <col min="153" max="153" width="8.7109375" style="51"/>
    <col min="154" max="154" width="8.7109375" style="5"/>
    <col min="155" max="155" width="8.7109375" style="51"/>
    <col min="156" max="156" width="8.7109375" style="5"/>
    <col min="157" max="157" width="8.7109375" style="51"/>
    <col min="158" max="158" width="8.7109375" style="5"/>
    <col min="159" max="159" width="8.7109375" style="51"/>
    <col min="160" max="160" width="8.7109375" style="5"/>
    <col min="161" max="161" width="8.7109375" style="51"/>
    <col min="162" max="162" width="8.7109375" style="5"/>
    <col min="163" max="163" width="8.7109375" style="51"/>
    <col min="164" max="164" width="8.7109375" style="5"/>
    <col min="165" max="165" width="8.7109375" style="51"/>
    <col min="166" max="166" width="8.7109375" style="5"/>
    <col min="167" max="167" width="8.7109375" style="51"/>
    <col min="168" max="168" width="8.7109375" style="26"/>
    <col min="169" max="171" width="8.7109375" style="51"/>
    <col min="172" max="172" width="8.7109375" style="5"/>
    <col min="173" max="173" width="8.7109375" style="51"/>
    <col min="174" max="174" width="8.7109375" style="26"/>
    <col min="175" max="177" width="8.7109375" style="51"/>
    <col min="178" max="178" width="8.7109375" style="5"/>
    <col min="179" max="179" width="8.7109375" style="51"/>
    <col min="180" max="180" width="8.7109375" style="5"/>
    <col min="181" max="181" width="8.7109375" style="51"/>
    <col min="182" max="182" width="8.7109375" style="5"/>
    <col min="183" max="183" width="8.7109375" style="51"/>
    <col min="184" max="184" width="8.7109375" style="5"/>
    <col min="185" max="185" width="8.7109375" style="51"/>
    <col min="186" max="186" width="8.7109375" style="5"/>
    <col min="187" max="187" width="8.7109375" style="51"/>
    <col min="188" max="188" width="8.7109375" style="5"/>
    <col min="189" max="189" width="8.7109375" style="51"/>
    <col min="190" max="190" width="8.7109375" style="5"/>
    <col min="191" max="191" width="8.7109375" style="51"/>
    <col min="192" max="192" width="8.7109375" style="5"/>
    <col min="193" max="193" width="8.7109375" style="51"/>
    <col min="194" max="194" width="8.7109375" style="5"/>
    <col min="195" max="195" width="8.7109375" style="51"/>
    <col min="196" max="196" width="8.7109375" style="5"/>
    <col min="197" max="197" width="8.7109375" style="51"/>
    <col min="198" max="198" width="8.7109375" style="5"/>
    <col min="199" max="199" width="8.7109375" style="51"/>
    <col min="200" max="200" width="8.7109375" style="5"/>
    <col min="201" max="201" width="8.7109375" style="51"/>
    <col min="202" max="202" width="8.7109375" style="5"/>
    <col min="203" max="203" width="8.7109375" style="51"/>
    <col min="204" max="204" width="8.7109375" style="5"/>
    <col min="205" max="205" width="8.7109375" style="51"/>
    <col min="206" max="206" width="8.7109375" style="5"/>
    <col min="207" max="207" width="8.7109375" style="51"/>
    <col min="208" max="208" width="8.7109375" style="5"/>
    <col min="209" max="209" width="8.7109375" style="51"/>
    <col min="210" max="210" width="8.7109375" style="5"/>
    <col min="211" max="211" width="8.7109375" style="51"/>
    <col min="212" max="212" width="8.7109375" style="5"/>
    <col min="213" max="213" width="8.7109375" style="51"/>
    <col min="214" max="214" width="8.7109375" style="5"/>
    <col min="215" max="215" width="8.7109375" style="51"/>
    <col min="216" max="216" width="8.7109375" style="5"/>
    <col min="217" max="217" width="8.7109375" style="51"/>
    <col min="218" max="218" width="8.7109375" style="5"/>
    <col min="219" max="219" width="8.7109375" style="51"/>
    <col min="220" max="220" width="8.7109375" style="5"/>
    <col min="221" max="221" width="8.7109375" style="51"/>
    <col min="222" max="222" width="8.7109375" style="5"/>
    <col min="223" max="223" width="8.7109375" style="51"/>
    <col min="224" max="224" width="8.7109375" style="5"/>
    <col min="225" max="225" width="8.7109375" style="51"/>
    <col min="226" max="226" width="8.7109375" style="5"/>
    <col min="227" max="227" width="8.7109375" style="51"/>
    <col min="228" max="228" width="8.7109375" style="5"/>
    <col min="229" max="229" width="8.7109375" style="51"/>
    <col min="230" max="230" width="8.7109375" style="5"/>
    <col min="231" max="231" width="8.7109375" style="51"/>
    <col min="232" max="232" width="8.7109375" style="5"/>
    <col min="233" max="233" width="8.7109375" style="51"/>
    <col min="234" max="234" width="8.7109375" style="5"/>
    <col min="235" max="235" width="8.7109375" style="51"/>
    <col min="236" max="236" width="8.7109375" style="5"/>
    <col min="237" max="237" width="8.7109375" style="51"/>
    <col min="238" max="238" width="8.7109375" style="5"/>
    <col min="239" max="239" width="8.7109375" style="51"/>
    <col min="240" max="240" width="8.7109375" style="5"/>
    <col min="241" max="241" width="8.7109375" style="51"/>
    <col min="242" max="242" width="8.7109375" style="5"/>
    <col min="243" max="243" width="8.7109375" style="51"/>
    <col min="244" max="244" width="8.7109375" style="5"/>
    <col min="245" max="245" width="8.7109375" style="51"/>
    <col min="246" max="246" width="8.7109375" style="5"/>
    <col min="247" max="247" width="8.7109375" style="51"/>
    <col min="248" max="248" width="8.7109375" style="5"/>
    <col min="249" max="249" width="8.7109375" style="51"/>
    <col min="250" max="250" width="8.7109375" style="5"/>
    <col min="251" max="251" width="8.7109375" style="51"/>
    <col min="252" max="252" width="8.7109375" style="5"/>
    <col min="253" max="253" width="8.7109375" style="51"/>
    <col min="254" max="254" width="8.7109375" style="5"/>
    <col min="255" max="255" width="8.7109375" style="51"/>
    <col min="256" max="256" width="8.7109375" style="5"/>
    <col min="257" max="257" width="8.7109375" style="51"/>
    <col min="258" max="258" width="8.7109375" style="5"/>
    <col min="259" max="259" width="8.7109375" style="51"/>
    <col min="260" max="260" width="8.7109375" style="5"/>
    <col min="261" max="261" width="8.7109375" style="51"/>
    <col min="262" max="262" width="8.7109375" style="5"/>
    <col min="263" max="263" width="8.7109375" style="51"/>
    <col min="264" max="264" width="8.7109375" style="5"/>
    <col min="265" max="265" width="8.7109375" style="51"/>
    <col min="266" max="266" width="8.7109375" style="5"/>
    <col min="267" max="267" width="8.7109375" style="51"/>
    <col min="268" max="268" width="8.7109375" style="5"/>
    <col min="269" max="269" width="8.7109375" style="51"/>
    <col min="270" max="270" width="8.7109375" style="5"/>
    <col min="271" max="271" width="8.7109375" style="51"/>
    <col min="272" max="272" width="8.7109375" style="5"/>
    <col min="273" max="273" width="8.7109375" style="51"/>
    <col min="274" max="274" width="8.7109375" style="5"/>
    <col min="275" max="275" width="8.7109375" style="51"/>
    <col min="276" max="276" width="8.7109375" style="5"/>
    <col min="277" max="277" width="8.7109375" style="51"/>
    <col min="278" max="278" width="8.7109375" style="5"/>
    <col min="279" max="279" width="8.7109375" style="51"/>
    <col min="280" max="280" width="8.7109375" style="5"/>
    <col min="281" max="281" width="8.7109375" style="51"/>
    <col min="282" max="282" width="8.7109375" style="5"/>
    <col min="283" max="283" width="8.7109375" style="51"/>
    <col min="284" max="284" width="8.7109375" style="5"/>
    <col min="285" max="285" width="8.7109375" style="51"/>
    <col min="286" max="286" width="8.7109375" style="5"/>
    <col min="287" max="287" width="8.7109375" style="51"/>
    <col min="288" max="288" width="8.7109375" style="5"/>
    <col min="289" max="289" width="8.7109375" style="51"/>
    <col min="290" max="290" width="8.7109375" style="5"/>
    <col min="291" max="291" width="8.7109375" style="51"/>
    <col min="292" max="292" width="8.7109375" style="5"/>
    <col min="293" max="293" width="8.7109375" style="51"/>
    <col min="294" max="294" width="8.7109375" style="5"/>
    <col min="295" max="295" width="8.7109375" style="51"/>
    <col min="296" max="296" width="8.7109375" style="5"/>
    <col min="297" max="297" width="8.7109375" style="51"/>
    <col min="298" max="298" width="8.7109375" style="5"/>
    <col min="299" max="299" width="8.7109375" style="51"/>
    <col min="300" max="300" width="8.7109375" style="5"/>
    <col min="301" max="301" width="8.7109375" style="51"/>
    <col min="302" max="302" width="8.7109375" style="5"/>
    <col min="303" max="303" width="8.7109375" style="51"/>
    <col min="304" max="304" width="8.7109375" style="5"/>
    <col min="305" max="305" width="8.7109375" style="51"/>
    <col min="306" max="306" width="8.7109375" style="5"/>
    <col min="307" max="307" width="8.7109375" style="51"/>
    <col min="308" max="308" width="8.7109375" style="5"/>
    <col min="309" max="309" width="8.7109375" style="51"/>
    <col min="310" max="310" width="8.7109375" style="5"/>
    <col min="311" max="311" width="8.7109375" style="51"/>
    <col min="312" max="312" width="8.7109375" style="5"/>
    <col min="313" max="313" width="8.7109375" style="51"/>
    <col min="314" max="314" width="8.7109375" style="5"/>
    <col min="315" max="315" width="8.7109375" style="51"/>
    <col min="316" max="316" width="8.7109375" style="5"/>
    <col min="317" max="317" width="8.7109375" style="51"/>
    <col min="318" max="318" width="8.7109375" style="5"/>
    <col min="319" max="319" width="8.7109375" style="51"/>
    <col min="320" max="321" width="8.7109375" style="5"/>
    <col min="322" max="322" width="8.7109375" style="26"/>
    <col min="323" max="323" width="8.7109375" style="5"/>
    <col min="324" max="369" width="8.7109375" style="27"/>
    <col min="370" max="16384" width="8.7109375" style="5"/>
  </cols>
  <sheetData>
    <row r="1" spans="1:61" ht="8.1" customHeight="1" x14ac:dyDescent="0.25"/>
    <row r="2" spans="1:61" ht="27.95" customHeight="1" x14ac:dyDescent="0.4">
      <c r="A2" s="65"/>
      <c r="B2" s="65"/>
      <c r="C2" s="66" t="s">
        <v>81</v>
      </c>
      <c r="D2" s="65"/>
      <c r="E2" s="66"/>
      <c r="F2" s="65"/>
      <c r="G2" s="66"/>
      <c r="H2" s="65"/>
    </row>
    <row r="3" spans="1:61" hidden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56" t="s">
        <v>42</v>
      </c>
      <c r="E4" s="56" t="s">
        <v>114</v>
      </c>
      <c r="F4" s="56" t="s">
        <v>135</v>
      </c>
      <c r="G4" s="56" t="s">
        <v>148</v>
      </c>
      <c r="H4" s="56" t="s">
        <v>193</v>
      </c>
      <c r="I4" s="56" t="s">
        <v>233</v>
      </c>
      <c r="J4" s="56" t="s">
        <v>234</v>
      </c>
      <c r="K4" s="56" t="s">
        <v>255</v>
      </c>
      <c r="L4" s="56" t="s">
        <v>318</v>
      </c>
      <c r="M4" s="56" t="s">
        <v>293</v>
      </c>
      <c r="N4" s="56" t="s">
        <v>336</v>
      </c>
      <c r="O4" s="56" t="s">
        <v>348</v>
      </c>
      <c r="P4" s="56" t="s">
        <v>344</v>
      </c>
      <c r="Q4" s="56" t="s">
        <v>364</v>
      </c>
      <c r="R4" s="56" t="s">
        <v>375</v>
      </c>
      <c r="S4" s="56" t="s">
        <v>489</v>
      </c>
      <c r="T4" s="56" t="s">
        <v>490</v>
      </c>
      <c r="U4" s="56" t="s">
        <v>378</v>
      </c>
      <c r="V4" s="56" t="s">
        <v>382</v>
      </c>
      <c r="W4" s="56" t="s">
        <v>410</v>
      </c>
      <c r="X4" s="56" t="s">
        <v>411</v>
      </c>
      <c r="Y4" s="56" t="s">
        <v>412</v>
      </c>
      <c r="Z4" s="56" t="s">
        <v>418</v>
      </c>
      <c r="AA4" s="56" t="s">
        <v>448</v>
      </c>
      <c r="AB4" s="56" t="s">
        <v>439</v>
      </c>
      <c r="AC4" s="56" t="s">
        <v>446</v>
      </c>
      <c r="AD4" s="56" t="s">
        <v>449</v>
      </c>
      <c r="AE4" s="56" t="s">
        <v>445</v>
      </c>
      <c r="AF4" s="56" t="s">
        <v>491</v>
      </c>
      <c r="AG4" s="56" t="s">
        <v>492</v>
      </c>
      <c r="AH4" s="56" t="s">
        <v>507</v>
      </c>
      <c r="AI4" s="56" t="s">
        <v>508</v>
      </c>
      <c r="AJ4" s="56" t="s">
        <v>509</v>
      </c>
      <c r="AK4" s="56" t="s">
        <v>522</v>
      </c>
      <c r="AL4" s="56" t="s">
        <v>523</v>
      </c>
      <c r="AM4" s="56" t="s">
        <v>530</v>
      </c>
      <c r="AN4" s="56" t="s">
        <v>531</v>
      </c>
      <c r="AO4" s="56" t="s">
        <v>559</v>
      </c>
      <c r="AP4" s="56" t="s">
        <v>542</v>
      </c>
      <c r="AQ4" s="56" t="s">
        <v>543</v>
      </c>
      <c r="AR4" s="56" t="s">
        <v>560</v>
      </c>
      <c r="AS4" s="56" t="s">
        <v>561</v>
      </c>
      <c r="AT4" s="56" t="s">
        <v>562</v>
      </c>
      <c r="AU4" s="56" t="s">
        <v>592</v>
      </c>
      <c r="AV4" s="56" t="s">
        <v>593</v>
      </c>
      <c r="AW4" s="56" t="s">
        <v>594</v>
      </c>
      <c r="AX4" s="56" t="s">
        <v>595</v>
      </c>
      <c r="AY4" s="56" t="s">
        <v>596</v>
      </c>
      <c r="AZ4" s="56" t="s">
        <v>597</v>
      </c>
      <c r="BA4" s="56" t="s">
        <v>598</v>
      </c>
      <c r="BB4" s="56" t="s">
        <v>621</v>
      </c>
      <c r="BC4" s="56" t="s">
        <v>622</v>
      </c>
      <c r="BD4" s="56" t="s">
        <v>623</v>
      </c>
      <c r="BE4" s="56" t="s">
        <v>624</v>
      </c>
      <c r="BF4" s="56" t="s">
        <v>625</v>
      </c>
      <c r="BG4" s="55" t="s">
        <v>80</v>
      </c>
    </row>
    <row r="5" spans="1:61" x14ac:dyDescent="0.25">
      <c r="A5" s="49">
        <f>BG5</f>
        <v>501.19999999999993</v>
      </c>
      <c r="B5" s="48">
        <v>1</v>
      </c>
      <c r="C5" s="52" t="s">
        <v>146</v>
      </c>
      <c r="D5" s="50"/>
      <c r="E5" s="50"/>
      <c r="F5" s="50">
        <v>100.1</v>
      </c>
      <c r="G5" s="50"/>
      <c r="H5" s="50"/>
      <c r="I5" s="50">
        <v>100.3</v>
      </c>
      <c r="J5" s="50">
        <v>50</v>
      </c>
      <c r="K5" s="50"/>
      <c r="L5" s="50"/>
      <c r="M5" s="50"/>
      <c r="N5" s="50"/>
      <c r="O5" s="50"/>
      <c r="P5" s="50">
        <v>66.666666666666657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>
        <v>100.4</v>
      </c>
      <c r="AD5" s="50"/>
      <c r="AE5" s="50"/>
      <c r="AF5" s="50">
        <v>60</v>
      </c>
      <c r="AG5" s="50"/>
      <c r="AH5" s="50"/>
      <c r="AI5" s="50"/>
      <c r="AJ5" s="50"/>
      <c r="AK5" s="50"/>
      <c r="AL5" s="50"/>
      <c r="AM5" s="50">
        <v>100.2</v>
      </c>
      <c r="AN5" s="50"/>
      <c r="AO5" s="50"/>
      <c r="AP5" s="50"/>
      <c r="AQ5" s="50"/>
      <c r="AR5" s="50"/>
      <c r="AS5" s="50"/>
      <c r="AT5" s="50"/>
      <c r="AU5" s="50">
        <v>100.1</v>
      </c>
      <c r="AV5" s="50">
        <v>100.1</v>
      </c>
      <c r="AW5" s="50"/>
      <c r="AX5" s="50"/>
      <c r="AY5" s="50"/>
      <c r="AZ5" s="50"/>
      <c r="BA5" s="50"/>
      <c r="BB5" s="50"/>
      <c r="BC5" s="50"/>
      <c r="BD5" s="50"/>
      <c r="BE5" s="50"/>
      <c r="BF5" s="50">
        <v>100.2</v>
      </c>
      <c r="BG5" s="50">
        <f>IF(ISERROR(SUM(LARGE(D5:BF5,1)+LARGE(D5:BF5,2)+LARGE(D5:BF5,3)+LARGE(D5:BF5,4)+LARGE(D5:BF5,5))),SUM(D5:BF5),SUM(LARGE(D5:BF5,1)+LARGE(D5:BF5,2)+LARGE(D5:BF5,3)+LARGE(D5:BF5,4)+LARGE(D5:BF5,5)))</f>
        <v>501.19999999999993</v>
      </c>
      <c r="BH5" s="5">
        <f>COUNTIF(D5:BF5,"&gt;.1")</f>
        <v>10</v>
      </c>
      <c r="BI5" s="48" t="s">
        <v>146</v>
      </c>
    </row>
    <row r="6" spans="1:61" x14ac:dyDescent="0.25">
      <c r="A6" s="49">
        <f>BG6</f>
        <v>500.9</v>
      </c>
      <c r="B6" s="48">
        <f>IF(A6=A5,B5,2)</f>
        <v>2</v>
      </c>
      <c r="C6" s="52" t="s">
        <v>231</v>
      </c>
      <c r="D6" s="73"/>
      <c r="E6" s="73"/>
      <c r="F6" s="73"/>
      <c r="G6" s="73"/>
      <c r="H6" s="73">
        <v>25</v>
      </c>
      <c r="I6" s="73"/>
      <c r="J6" s="73"/>
      <c r="K6" s="73"/>
      <c r="L6" s="73"/>
      <c r="M6" s="73">
        <v>25</v>
      </c>
      <c r="N6" s="73"/>
      <c r="O6" s="73"/>
      <c r="P6" s="73"/>
      <c r="Q6" s="73"/>
      <c r="R6" s="73">
        <v>100.2</v>
      </c>
      <c r="S6" s="73"/>
      <c r="T6" s="73"/>
      <c r="U6" s="73"/>
      <c r="V6" s="73"/>
      <c r="W6" s="73"/>
      <c r="X6" s="73"/>
      <c r="Y6" s="73"/>
      <c r="Z6" s="73"/>
      <c r="AA6" s="73"/>
      <c r="AB6" s="73">
        <v>50</v>
      </c>
      <c r="AC6" s="73"/>
      <c r="AD6" s="73"/>
      <c r="AE6" s="73"/>
      <c r="AF6" s="73"/>
      <c r="AG6" s="73"/>
      <c r="AH6" s="73"/>
      <c r="AI6" s="73">
        <v>100.1</v>
      </c>
      <c r="AJ6" s="73"/>
      <c r="AK6" s="73"/>
      <c r="AL6" s="73"/>
      <c r="AM6" s="73"/>
      <c r="AN6" s="73"/>
      <c r="AO6" s="73">
        <v>100.3</v>
      </c>
      <c r="AP6" s="73"/>
      <c r="AQ6" s="73"/>
      <c r="AR6" s="73">
        <v>100.2</v>
      </c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>
        <v>100.1</v>
      </c>
      <c r="BF6" s="73"/>
      <c r="BG6" s="73">
        <f>IF(ISERROR(SUM(LARGE(D6:BF6,1)+LARGE(D6:BF6,2)+LARGE(D6:BF6,3)+LARGE(D6:BF6,4)+LARGE(D6:BF6,5))),SUM(D6:BF6),SUM(LARGE(D6:BF6,1)+LARGE(D6:BF6,2)+LARGE(D6:BF6,3)+LARGE(D6:BF6,4)+LARGE(D6:BF6,5)))</f>
        <v>500.9</v>
      </c>
      <c r="BH6" s="74">
        <f>COUNTIF(D6:BF6,"&gt;.1")</f>
        <v>8</v>
      </c>
      <c r="BI6" s="48" t="s">
        <v>231</v>
      </c>
    </row>
    <row r="7" spans="1:61" x14ac:dyDescent="0.25">
      <c r="A7" s="49">
        <f>BG7</f>
        <v>500.80000000000007</v>
      </c>
      <c r="B7" s="48">
        <f>IF(A7=A6,B6,3)</f>
        <v>3</v>
      </c>
      <c r="C7" s="52" t="s">
        <v>230</v>
      </c>
      <c r="D7" s="50"/>
      <c r="E7" s="50"/>
      <c r="F7" s="50"/>
      <c r="G7" s="50"/>
      <c r="H7" s="50">
        <v>75</v>
      </c>
      <c r="I7" s="50"/>
      <c r="J7" s="50"/>
      <c r="K7" s="50"/>
      <c r="L7" s="50"/>
      <c r="M7" s="50"/>
      <c r="N7" s="50">
        <v>100.2</v>
      </c>
      <c r="O7" s="50"/>
      <c r="P7" s="50"/>
      <c r="Q7" s="50"/>
      <c r="R7" s="50">
        <v>50</v>
      </c>
      <c r="S7" s="50"/>
      <c r="T7" s="50"/>
      <c r="U7" s="50"/>
      <c r="V7" s="50"/>
      <c r="W7" s="50"/>
      <c r="X7" s="50">
        <v>100.1</v>
      </c>
      <c r="Y7" s="50"/>
      <c r="Z7" s="50"/>
      <c r="AA7" s="50"/>
      <c r="AB7" s="50">
        <v>100.2</v>
      </c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>
        <v>100.1</v>
      </c>
      <c r="AZ7" s="50"/>
      <c r="BA7" s="50"/>
      <c r="BB7" s="50"/>
      <c r="BC7" s="50"/>
      <c r="BD7" s="50">
        <v>100.2</v>
      </c>
      <c r="BE7" s="50"/>
      <c r="BF7" s="50"/>
      <c r="BG7" s="50">
        <f>IF(ISERROR(SUM(LARGE(D7:BF7,1)+LARGE(D7:BF7,2)+LARGE(D7:BF7,3)+LARGE(D7:BF7,4)+LARGE(D7:BF7,5))),SUM(D7:BF7),SUM(LARGE(D7:BF7,1)+LARGE(D7:BF7,2)+LARGE(D7:BF7,3)+LARGE(D7:BF7,4)+LARGE(D7:BF7,5)))</f>
        <v>500.80000000000007</v>
      </c>
      <c r="BH7" s="5">
        <f>COUNTIF(D7:BF7,"&gt;.1")</f>
        <v>7</v>
      </c>
      <c r="BI7" s="48" t="s">
        <v>230</v>
      </c>
    </row>
    <row r="8" spans="1:61" x14ac:dyDescent="0.25">
      <c r="A8" s="49">
        <f>BG8</f>
        <v>454.76666666666665</v>
      </c>
      <c r="B8" s="48">
        <f>IF(A8=A7,B7,4)</f>
        <v>4</v>
      </c>
      <c r="C8" s="52" t="s">
        <v>229</v>
      </c>
      <c r="D8" s="73"/>
      <c r="E8" s="73"/>
      <c r="F8" s="73"/>
      <c r="G8" s="73"/>
      <c r="H8" s="73">
        <v>100.4</v>
      </c>
      <c r="I8" s="73"/>
      <c r="J8" s="73"/>
      <c r="K8" s="73"/>
      <c r="L8" s="73"/>
      <c r="M8" s="73">
        <v>87.5</v>
      </c>
      <c r="N8" s="73"/>
      <c r="O8" s="73"/>
      <c r="P8" s="73"/>
      <c r="Q8" s="73"/>
      <c r="R8" s="73"/>
      <c r="S8" s="73"/>
      <c r="T8" s="73"/>
      <c r="U8" s="73"/>
      <c r="V8" s="73">
        <v>50</v>
      </c>
      <c r="W8" s="73"/>
      <c r="X8" s="73"/>
      <c r="Y8" s="73">
        <v>100.1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>
        <v>66.666666666666657</v>
      </c>
      <c r="AP8" s="73"/>
      <c r="AQ8" s="73"/>
      <c r="AR8" s="73">
        <v>50</v>
      </c>
      <c r="AS8" s="73"/>
      <c r="AT8" s="73"/>
      <c r="AU8" s="73"/>
      <c r="AV8" s="73"/>
      <c r="AW8" s="73"/>
      <c r="AX8" s="73"/>
      <c r="AY8" s="73"/>
      <c r="AZ8" s="73"/>
      <c r="BA8" s="73"/>
      <c r="BB8" s="73">
        <v>100.1</v>
      </c>
      <c r="BC8" s="73"/>
      <c r="BD8" s="73"/>
      <c r="BE8" s="73"/>
      <c r="BF8" s="73"/>
      <c r="BG8" s="73">
        <f>IF(ISERROR(SUM(LARGE(D8:BF8,1)+LARGE(D8:BF8,2)+LARGE(D8:BF8,3)+LARGE(D8:BF8,4)+LARGE(D8:BF8,5))),SUM(D8:BF8),SUM(LARGE(D8:BF8,1)+LARGE(D8:BF8,2)+LARGE(D8:BF8,3)+LARGE(D8:BF8,4)+LARGE(D8:BF8,5)))</f>
        <v>454.76666666666665</v>
      </c>
      <c r="BH8" s="74">
        <f>COUNTIF(D8:BF8,"&gt;.1")</f>
        <v>7</v>
      </c>
      <c r="BI8" s="48" t="s">
        <v>229</v>
      </c>
    </row>
    <row r="9" spans="1:61" x14ac:dyDescent="0.25">
      <c r="A9" s="49">
        <f>BG9</f>
        <v>315.3</v>
      </c>
      <c r="B9" s="48">
        <f>IF(A9=A8,B8,5)</f>
        <v>5</v>
      </c>
      <c r="C9" s="52" t="s">
        <v>316</v>
      </c>
      <c r="D9" s="50"/>
      <c r="E9" s="50"/>
      <c r="F9" s="50"/>
      <c r="G9" s="50"/>
      <c r="H9" s="50"/>
      <c r="I9" s="50"/>
      <c r="J9" s="50"/>
      <c r="K9" s="50"/>
      <c r="L9" s="50"/>
      <c r="M9" s="50">
        <v>75</v>
      </c>
      <c r="N9" s="50"/>
      <c r="O9" s="50">
        <v>100.1</v>
      </c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>
        <v>40</v>
      </c>
      <c r="AG9" s="50"/>
      <c r="AH9" s="50"/>
      <c r="AI9" s="50"/>
      <c r="AJ9" s="50"/>
      <c r="AK9" s="50"/>
      <c r="AL9" s="50">
        <v>100.2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>
        <f>IF(ISERROR(SUM(LARGE(D9:BF9,1)+LARGE(D9:BF9,2)+LARGE(D9:BF9,3)+LARGE(D9:BF9,4)+LARGE(D9:BF9,5))),SUM(D9:BF9),SUM(LARGE(D9:BF9,1)+LARGE(D9:BF9,2)+LARGE(D9:BF9,3)+LARGE(D9:BF9,4)+LARGE(D9:BF9,5)))</f>
        <v>315.3</v>
      </c>
      <c r="BH9" s="5">
        <f>COUNTIF(D9:BF9,"&gt;.1")</f>
        <v>4</v>
      </c>
      <c r="BI9" s="48" t="s">
        <v>316</v>
      </c>
    </row>
    <row r="10" spans="1:61" x14ac:dyDescent="0.25">
      <c r="A10" s="49">
        <f>BG10</f>
        <v>241.66666666666663</v>
      </c>
      <c r="B10" s="48">
        <f>IF(A10=A9,B9,6)</f>
        <v>6</v>
      </c>
      <c r="C10" s="52" t="s">
        <v>245</v>
      </c>
      <c r="D10" s="73"/>
      <c r="E10" s="73"/>
      <c r="F10" s="73"/>
      <c r="G10" s="73"/>
      <c r="H10" s="73"/>
      <c r="I10" s="73">
        <v>33.333333333333329</v>
      </c>
      <c r="J10" s="73">
        <v>25</v>
      </c>
      <c r="K10" s="73"/>
      <c r="L10" s="73"/>
      <c r="M10" s="73"/>
      <c r="N10" s="73"/>
      <c r="O10" s="73"/>
      <c r="P10" s="73">
        <v>33.333333333333329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>
        <v>75</v>
      </c>
      <c r="AD10" s="73"/>
      <c r="AE10" s="73"/>
      <c r="AF10" s="73"/>
      <c r="AG10" s="73"/>
      <c r="AH10" s="73"/>
      <c r="AI10" s="73"/>
      <c r="AJ10" s="73"/>
      <c r="AK10" s="73"/>
      <c r="AL10" s="73"/>
      <c r="AM10" s="73">
        <v>50</v>
      </c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>
        <v>50</v>
      </c>
      <c r="BG10" s="73">
        <f>IF(ISERROR(SUM(LARGE(D10:BF10,1)+LARGE(D10:BF10,2)+LARGE(D10:BF10,3)+LARGE(D10:BF10,4)+LARGE(D10:BF10,5))),SUM(D10:BF10),SUM(LARGE(D10:BF10,1)+LARGE(D10:BF10,2)+LARGE(D10:BF10,3)+LARGE(D10:BF10,4)+LARGE(D10:BF10,5)))</f>
        <v>241.66666666666663</v>
      </c>
      <c r="BH10" s="74">
        <f>COUNTIF(D10:BF10,"&gt;.1")</f>
        <v>6</v>
      </c>
      <c r="BI10" s="48" t="s">
        <v>245</v>
      </c>
    </row>
    <row r="11" spans="1:61" x14ac:dyDescent="0.25">
      <c r="A11" s="49">
        <f>BG11</f>
        <v>204.16666666666666</v>
      </c>
      <c r="B11" s="48">
        <f>IF(A11=A10,B10,7)</f>
        <v>7</v>
      </c>
      <c r="C11" s="52" t="s">
        <v>190</v>
      </c>
      <c r="D11" s="50"/>
      <c r="E11" s="50"/>
      <c r="F11" s="50"/>
      <c r="G11" s="50">
        <v>50</v>
      </c>
      <c r="H11" s="50"/>
      <c r="I11" s="50"/>
      <c r="J11" s="50"/>
      <c r="K11" s="50"/>
      <c r="L11" s="50"/>
      <c r="M11" s="50">
        <v>37.5</v>
      </c>
      <c r="N11" s="50">
        <v>50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>
        <v>66.666666666666657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>
        <f>IF(ISERROR(SUM(LARGE(D11:BF11,1)+LARGE(D11:BF11,2)+LARGE(D11:BF11,3)+LARGE(D11:BF11,4)+LARGE(D11:BF11,5))),SUM(D11:BF11),SUM(LARGE(D11:BF11,1)+LARGE(D11:BF11,2)+LARGE(D11:BF11,3)+LARGE(D11:BF11,4)+LARGE(D11:BF11,5)))</f>
        <v>204.16666666666666</v>
      </c>
      <c r="BH11" s="5">
        <f>COUNTIF(D11:BF11,"&gt;.1")</f>
        <v>4</v>
      </c>
      <c r="BI11" s="48" t="s">
        <v>190</v>
      </c>
    </row>
    <row r="12" spans="1:61" x14ac:dyDescent="0.25">
      <c r="A12" s="49">
        <f>BG12</f>
        <v>201.2</v>
      </c>
      <c r="B12" s="48">
        <f>IF(A12=A11,B11,8)</f>
        <v>8</v>
      </c>
      <c r="C12" s="52" t="s">
        <v>315</v>
      </c>
      <c r="D12" s="73"/>
      <c r="E12" s="73"/>
      <c r="F12" s="73"/>
      <c r="G12" s="73"/>
      <c r="H12" s="73"/>
      <c r="I12" s="73"/>
      <c r="J12" s="73"/>
      <c r="K12" s="73"/>
      <c r="L12" s="73"/>
      <c r="M12" s="73">
        <v>100.8</v>
      </c>
      <c r="N12" s="73"/>
      <c r="O12" s="73"/>
      <c r="P12" s="73"/>
      <c r="Q12" s="73"/>
      <c r="R12" s="73"/>
      <c r="S12" s="73"/>
      <c r="T12" s="73"/>
      <c r="U12" s="73"/>
      <c r="V12" s="73">
        <v>100.4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>
        <f>IF(ISERROR(SUM(LARGE(D12:BF12,1)+LARGE(D12:BF12,2)+LARGE(D12:BF12,3)+LARGE(D12:BF12,4)+LARGE(D12:BF12,5))),SUM(D12:BF12),SUM(LARGE(D12:BF12,1)+LARGE(D12:BF12,2)+LARGE(D12:BF12,3)+LARGE(D12:BF12,4)+LARGE(D12:BF12,5)))</f>
        <v>201.2</v>
      </c>
      <c r="BH12" s="74">
        <f>COUNTIF(D12:BF12,"&gt;.1")</f>
        <v>2</v>
      </c>
      <c r="BI12" s="48" t="s">
        <v>315</v>
      </c>
    </row>
    <row r="13" spans="1:61" x14ac:dyDescent="0.25">
      <c r="A13" s="49">
        <f>BG13</f>
        <v>180.3</v>
      </c>
      <c r="B13" s="48">
        <f>IF(A13=A12,B12,9)</f>
        <v>9</v>
      </c>
      <c r="C13" s="52" t="s">
        <v>326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>
        <v>100.3</v>
      </c>
      <c r="X13" s="50"/>
      <c r="Y13" s="50"/>
      <c r="Z13" s="50"/>
      <c r="AA13" s="50"/>
      <c r="AB13" s="50"/>
      <c r="AC13" s="50"/>
      <c r="AD13" s="50"/>
      <c r="AE13" s="50"/>
      <c r="AF13" s="50">
        <v>80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>
        <f>IF(ISERROR(SUM(LARGE(D13:BF13,1)+LARGE(D13:BF13,2)+LARGE(D13:BF13,3)+LARGE(D13:BF13,4)+LARGE(D13:BF13,5))),SUM(D13:BF13),SUM(LARGE(D13:BF13,1)+LARGE(D13:BF13,2)+LARGE(D13:BF13,3)+LARGE(D13:BF13,4)+LARGE(D13:BF13,5)))</f>
        <v>180.3</v>
      </c>
      <c r="BH13" s="5">
        <f>COUNTIF(D13:BF13,"&gt;.1")</f>
        <v>2</v>
      </c>
      <c r="BI13" s="48" t="s">
        <v>326</v>
      </c>
    </row>
    <row r="14" spans="1:61" x14ac:dyDescent="0.25">
      <c r="A14" s="49">
        <f>BG14</f>
        <v>166.96666666666664</v>
      </c>
      <c r="B14" s="48">
        <f>IF(A14=A13,B13,10)</f>
        <v>10</v>
      </c>
      <c r="C14" s="52" t="s">
        <v>419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>
        <v>66.666666666666657</v>
      </c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>
        <v>100.3</v>
      </c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>
        <f>IF(ISERROR(SUM(LARGE(D14:BF14,1)+LARGE(D14:BF14,2)+LARGE(D14:BF14,3)+LARGE(D14:BF14,4)+LARGE(D14:BF14,5))),SUM(D14:BF14),SUM(LARGE(D14:BF14,1)+LARGE(D14:BF14,2)+LARGE(D14:BF14,3)+LARGE(D14:BF14,4)+LARGE(D14:BF14,5)))</f>
        <v>166.96666666666664</v>
      </c>
      <c r="BH14" s="74">
        <f>COUNTIF(D14:BF14,"&gt;.1")</f>
        <v>2</v>
      </c>
      <c r="BI14" s="48" t="s">
        <v>419</v>
      </c>
    </row>
    <row r="15" spans="1:61" x14ac:dyDescent="0.25">
      <c r="A15" s="49">
        <f>BG15</f>
        <v>100.4</v>
      </c>
      <c r="B15" s="48">
        <f>IF(A15=A14,B14,11)</f>
        <v>11</v>
      </c>
      <c r="C15" s="52" t="s">
        <v>189</v>
      </c>
      <c r="D15" s="50"/>
      <c r="E15" s="50"/>
      <c r="F15" s="50"/>
      <c r="G15" s="50">
        <v>100.4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>
        <f>IF(ISERROR(SUM(LARGE(D15:BF15,1)+LARGE(D15:BF15,2)+LARGE(D15:BF15,3)+LARGE(D15:BF15,4)+LARGE(D15:BF15,5))),SUM(D15:BF15),SUM(LARGE(D15:BF15,1)+LARGE(D15:BF15,2)+LARGE(D15:BF15,3)+LARGE(D15:BF15,4)+LARGE(D15:BF15,5)))</f>
        <v>100.4</v>
      </c>
      <c r="BH15" s="5">
        <f>COUNTIF(D15:BF15,"&gt;.1")</f>
        <v>1</v>
      </c>
      <c r="BI15" s="48" t="s">
        <v>189</v>
      </c>
    </row>
    <row r="16" spans="1:61" x14ac:dyDescent="0.25">
      <c r="A16" s="49">
        <f>BG16</f>
        <v>100</v>
      </c>
      <c r="B16" s="48">
        <f>IF(A16=A15,B15,12)</f>
        <v>12</v>
      </c>
      <c r="C16" s="52" t="s">
        <v>360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>
        <v>50</v>
      </c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>
        <v>50</v>
      </c>
      <c r="BD16" s="73"/>
      <c r="BE16" s="73"/>
      <c r="BF16" s="73"/>
      <c r="BG16" s="73">
        <f>IF(ISERROR(SUM(LARGE(D16:BF16,1)+LARGE(D16:BF16,2)+LARGE(D16:BF16,3)+LARGE(D16:BF16,4)+LARGE(D16:BF16,5))),SUM(D16:BF16),SUM(LARGE(D16:BF16,1)+LARGE(D16:BF16,2)+LARGE(D16:BF16,3)+LARGE(D16:BF16,4)+LARGE(D16:BF16,5)))</f>
        <v>100</v>
      </c>
      <c r="BH16" s="74">
        <f>COUNTIF(D16:BF16,"&gt;.1")</f>
        <v>2</v>
      </c>
      <c r="BI16" s="48" t="s">
        <v>360</v>
      </c>
    </row>
  </sheetData>
  <sortState ref="C5:BG16">
    <sortCondition descending="1" ref="BG5:BG16"/>
  </sortState>
  <conditionalFormatting sqref="D5:BF5">
    <cfRule type="top10" dxfId="887" priority="36" rank="5"/>
  </conditionalFormatting>
  <conditionalFormatting sqref="C5">
    <cfRule type="expression" dxfId="886" priority="35">
      <formula>BH5&gt;2</formula>
    </cfRule>
  </conditionalFormatting>
  <conditionalFormatting sqref="D6:BF6">
    <cfRule type="top10" dxfId="885" priority="34" rank="5"/>
  </conditionalFormatting>
  <conditionalFormatting sqref="C6">
    <cfRule type="expression" dxfId="884" priority="33">
      <formula>BH6&gt;2</formula>
    </cfRule>
  </conditionalFormatting>
  <conditionalFormatting sqref="D7:BF7">
    <cfRule type="top10" dxfId="883" priority="32" rank="5"/>
  </conditionalFormatting>
  <conditionalFormatting sqref="C7">
    <cfRule type="expression" dxfId="882" priority="31">
      <formula>BH7&gt;2</formula>
    </cfRule>
  </conditionalFormatting>
  <conditionalFormatting sqref="D8:BF8">
    <cfRule type="top10" dxfId="881" priority="30" rank="5"/>
  </conditionalFormatting>
  <conditionalFormatting sqref="C8">
    <cfRule type="expression" dxfId="880" priority="29">
      <formula>BH8&gt;2</formula>
    </cfRule>
  </conditionalFormatting>
  <conditionalFormatting sqref="D9:BF9">
    <cfRule type="top10" dxfId="879" priority="28" rank="5"/>
  </conditionalFormatting>
  <conditionalFormatting sqref="C9">
    <cfRule type="expression" dxfId="878" priority="27">
      <formula>BH9&gt;2</formula>
    </cfRule>
  </conditionalFormatting>
  <conditionalFormatting sqref="D10:BF10">
    <cfRule type="top10" dxfId="877" priority="26" rank="5"/>
  </conditionalFormatting>
  <conditionalFormatting sqref="C10">
    <cfRule type="expression" dxfId="876" priority="25">
      <formula>BH10&gt;2</formula>
    </cfRule>
  </conditionalFormatting>
  <conditionalFormatting sqref="D11:BF11">
    <cfRule type="top10" dxfId="875" priority="24" rank="5"/>
  </conditionalFormatting>
  <conditionalFormatting sqref="C11">
    <cfRule type="expression" dxfId="874" priority="23">
      <formula>BH11&gt;2</formula>
    </cfRule>
  </conditionalFormatting>
  <conditionalFormatting sqref="D12:BF12">
    <cfRule type="top10" dxfId="873" priority="22" rank="5"/>
  </conditionalFormatting>
  <conditionalFormatting sqref="C12">
    <cfRule type="expression" dxfId="872" priority="21">
      <formula>BH12&gt;2</formula>
    </cfRule>
  </conditionalFormatting>
  <conditionalFormatting sqref="D13:BF13">
    <cfRule type="top10" dxfId="871" priority="20" rank="5"/>
  </conditionalFormatting>
  <conditionalFormatting sqref="C13">
    <cfRule type="expression" dxfId="870" priority="19">
      <formula>BH13&gt;2</formula>
    </cfRule>
  </conditionalFormatting>
  <conditionalFormatting sqref="D14:BF14">
    <cfRule type="top10" dxfId="869" priority="18" rank="5"/>
  </conditionalFormatting>
  <conditionalFormatting sqref="C14">
    <cfRule type="expression" dxfId="868" priority="17">
      <formula>BH14&gt;2</formula>
    </cfRule>
  </conditionalFormatting>
  <conditionalFormatting sqref="D15:BF15">
    <cfRule type="top10" dxfId="867" priority="16" rank="5"/>
  </conditionalFormatting>
  <conditionalFormatting sqref="C15">
    <cfRule type="expression" dxfId="866" priority="15">
      <formula>BH15&gt;2</formula>
    </cfRule>
  </conditionalFormatting>
  <conditionalFormatting sqref="D16:BF16">
    <cfRule type="top10" dxfId="865" priority="14" rank="5"/>
  </conditionalFormatting>
  <conditionalFormatting sqref="C16">
    <cfRule type="expression" dxfId="864" priority="13">
      <formula>BH16&gt;2</formula>
    </cfRule>
  </conditionalFormatting>
  <conditionalFormatting sqref="BI5">
    <cfRule type="expression" dxfId="863" priority="12">
      <formula>DN5&gt;2</formula>
    </cfRule>
  </conditionalFormatting>
  <conditionalFormatting sqref="BI6">
    <cfRule type="expression" dxfId="862" priority="11">
      <formula>DN6&gt;2</formula>
    </cfRule>
  </conditionalFormatting>
  <conditionalFormatting sqref="BI7">
    <cfRule type="expression" dxfId="861" priority="10">
      <formula>DN7&gt;2</formula>
    </cfRule>
  </conditionalFormatting>
  <conditionalFormatting sqref="BI8">
    <cfRule type="expression" dxfId="860" priority="9">
      <formula>DN8&gt;2</formula>
    </cfRule>
  </conditionalFormatting>
  <conditionalFormatting sqref="BI9">
    <cfRule type="expression" dxfId="859" priority="8">
      <formula>DN9&gt;2</formula>
    </cfRule>
  </conditionalFormatting>
  <conditionalFormatting sqref="BI10">
    <cfRule type="expression" dxfId="858" priority="7">
      <formula>DN10&gt;2</formula>
    </cfRule>
  </conditionalFormatting>
  <conditionalFormatting sqref="BI11">
    <cfRule type="expression" dxfId="857" priority="6">
      <formula>DN11&gt;2</formula>
    </cfRule>
  </conditionalFormatting>
  <conditionalFormatting sqref="BI12">
    <cfRule type="expression" dxfId="856" priority="5">
      <formula>DN12&gt;2</formula>
    </cfRule>
  </conditionalFormatting>
  <conditionalFormatting sqref="BI13">
    <cfRule type="expression" dxfId="855" priority="4">
      <formula>DN13&gt;2</formula>
    </cfRule>
  </conditionalFormatting>
  <conditionalFormatting sqref="BI14">
    <cfRule type="expression" dxfId="854" priority="3">
      <formula>DN14&gt;2</formula>
    </cfRule>
  </conditionalFormatting>
  <conditionalFormatting sqref="BI15">
    <cfRule type="expression" dxfId="853" priority="2">
      <formula>DN15&gt;2</formula>
    </cfRule>
  </conditionalFormatting>
  <conditionalFormatting sqref="BI16">
    <cfRule type="expression" dxfId="852" priority="1">
      <formula>DN16&gt;2</formula>
    </cfRule>
  </conditionalFormatting>
  <pageMargins left="0.2" right="0.45" top="0.25" bottom="0.5" header="0.3" footer="0.3"/>
  <pageSetup paperSize="24" scale="86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E13"/>
  <sheetViews>
    <sheetView zoomScaleNormal="100" workbookViewId="0">
      <selection activeCell="BI13" sqref="BI13"/>
    </sheetView>
  </sheetViews>
  <sheetFormatPr defaultColWidth="8.7109375" defaultRowHeight="15" x14ac:dyDescent="0.25"/>
  <cols>
    <col min="1" max="1" width="7.5703125" style="5" bestFit="1" customWidth="1"/>
    <col min="2" max="2" width="5.28515625" style="5" bestFit="1" customWidth="1"/>
    <col min="3" max="3" width="25.7109375" style="51" customWidth="1"/>
    <col min="4" max="4" width="3.28515625" style="5" bestFit="1" customWidth="1"/>
    <col min="5" max="5" width="3.28515625" style="51" bestFit="1" customWidth="1"/>
    <col min="6" max="6" width="3.28515625" style="5" bestFit="1" customWidth="1"/>
    <col min="7" max="7" width="6.42578125" style="51" bestFit="1" customWidth="1"/>
    <col min="8" max="8" width="7.42578125" style="5" bestFit="1" customWidth="1"/>
    <col min="9" max="9" width="3.28515625" style="51" bestFit="1" customWidth="1"/>
    <col min="10" max="10" width="3.28515625" style="5" bestFit="1" customWidth="1"/>
    <col min="11" max="11" width="7.42578125" style="51" bestFit="1" customWidth="1"/>
    <col min="12" max="12" width="3.28515625" style="5" bestFit="1" customWidth="1"/>
    <col min="13" max="13" width="7.42578125" style="51" bestFit="1" customWidth="1"/>
    <col min="14" max="14" width="3.28515625" style="5" bestFit="1" customWidth="1"/>
    <col min="15" max="15" width="6.42578125" style="51" bestFit="1" customWidth="1"/>
    <col min="16" max="16" width="3.28515625" style="5" bestFit="1" customWidth="1"/>
    <col min="17" max="17" width="6.42578125" style="51" bestFit="1" customWidth="1"/>
    <col min="18" max="18" width="3.28515625" style="5" bestFit="1" customWidth="1"/>
    <col min="19" max="19" width="3.28515625" style="51" bestFit="1" customWidth="1"/>
    <col min="20" max="20" width="6.42578125" style="5" bestFit="1" customWidth="1"/>
    <col min="21" max="21" width="3.28515625" style="51" bestFit="1" customWidth="1"/>
    <col min="22" max="22" width="7.42578125" style="5" bestFit="1" customWidth="1"/>
    <col min="23" max="23" width="3.28515625" style="51" bestFit="1" customWidth="1"/>
    <col min="24" max="24" width="7.42578125" style="5" bestFit="1" customWidth="1"/>
    <col min="25" max="25" width="6.42578125" style="51" bestFit="1" customWidth="1"/>
    <col min="26" max="26" width="7.42578125" style="5" bestFit="1" customWidth="1"/>
    <col min="27" max="27" width="3.28515625" style="51" bestFit="1" customWidth="1"/>
    <col min="28" max="28" width="7.42578125" style="5" bestFit="1" customWidth="1"/>
    <col min="29" max="29" width="3.28515625" style="51" bestFit="1" customWidth="1"/>
    <col min="30" max="30" width="6.42578125" style="5" bestFit="1" customWidth="1"/>
    <col min="31" max="31" width="7.42578125" style="51" bestFit="1" customWidth="1"/>
    <col min="32" max="32" width="6.42578125" style="5" bestFit="1" customWidth="1"/>
    <col min="33" max="33" width="7.42578125" style="51" bestFit="1" customWidth="1"/>
    <col min="34" max="34" width="7.42578125" style="5" bestFit="1" customWidth="1"/>
    <col min="35" max="35" width="7.42578125" style="51" bestFit="1" customWidth="1"/>
    <col min="36" max="36" width="3.28515625" style="5" bestFit="1" customWidth="1"/>
    <col min="37" max="37" width="3.28515625" style="51" bestFit="1" customWidth="1"/>
    <col min="38" max="38" width="3.28515625" style="5" bestFit="1" customWidth="1"/>
    <col min="39" max="39" width="3.28515625" style="51" bestFit="1" customWidth="1"/>
    <col min="40" max="40" width="6.42578125" style="5" bestFit="1" customWidth="1"/>
    <col min="41" max="41" width="3.28515625" style="51" bestFit="1" customWidth="1"/>
    <col min="42" max="42" width="3.28515625" style="5" bestFit="1" customWidth="1"/>
    <col min="43" max="43" width="3.28515625" style="51" bestFit="1" customWidth="1"/>
    <col min="44" max="44" width="6.42578125" style="5" bestFit="1" customWidth="1"/>
    <col min="45" max="45" width="6.42578125" style="51" bestFit="1" customWidth="1"/>
    <col min="46" max="46" width="3.28515625" style="5" bestFit="1" customWidth="1"/>
    <col min="47" max="47" width="3.28515625" style="51" bestFit="1" customWidth="1"/>
    <col min="48" max="48" width="7.42578125" style="5" bestFit="1" customWidth="1"/>
    <col min="49" max="49" width="3.28515625" style="51" bestFit="1" customWidth="1"/>
    <col min="50" max="50" width="3.28515625" style="5" bestFit="1" customWidth="1"/>
    <col min="51" max="51" width="3.28515625" style="51" bestFit="1" customWidth="1"/>
    <col min="52" max="52" width="3.28515625" style="5" bestFit="1" customWidth="1"/>
    <col min="53" max="53" width="3.28515625" style="51" bestFit="1" customWidth="1"/>
    <col min="54" max="54" width="7.42578125" style="5" bestFit="1" customWidth="1"/>
    <col min="55" max="55" width="3.28515625" style="51" bestFit="1" customWidth="1"/>
    <col min="56" max="56" width="7.42578125" style="5" bestFit="1" customWidth="1"/>
    <col min="57" max="57" width="7.42578125" style="51" bestFit="1" customWidth="1"/>
    <col min="58" max="58" width="3.28515625" style="5" bestFit="1" customWidth="1"/>
    <col min="59" max="59" width="7.42578125" style="51" bestFit="1" customWidth="1"/>
    <col min="60" max="60" width="0" style="5" hidden="1" customWidth="1"/>
    <col min="61" max="61" width="25" style="51" bestFit="1" customWidth="1"/>
    <col min="62" max="62" width="8.7109375" style="5"/>
    <col min="63" max="63" width="8.7109375" style="51"/>
    <col min="64" max="64" width="8.7109375" style="5"/>
    <col min="65" max="65" width="8.7109375" style="51"/>
    <col min="66" max="66" width="8.7109375" style="5"/>
    <col min="67" max="67" width="8.7109375" style="51"/>
    <col min="68" max="68" width="8.7109375" style="5"/>
    <col min="69" max="69" width="8.7109375" style="51"/>
    <col min="70" max="70" width="8.7109375" style="5"/>
    <col min="71" max="71" width="8.7109375" style="51"/>
    <col min="72" max="72" width="8.7109375" style="5"/>
    <col min="73" max="73" width="8.7109375" style="51"/>
    <col min="74" max="74" width="8.7109375" style="5"/>
    <col min="75" max="75" width="8.7109375" style="51"/>
    <col min="76" max="76" width="8.7109375" style="5"/>
    <col min="77" max="77" width="8.7109375" style="51"/>
    <col min="78" max="78" width="8.7109375" style="5"/>
    <col min="79" max="79" width="8.7109375" style="51"/>
    <col min="80" max="80" width="8.7109375" style="5"/>
    <col min="81" max="81" width="8.7109375" style="51"/>
    <col min="82" max="82" width="8.7109375" style="5"/>
    <col min="83" max="83" width="8.7109375" style="51"/>
    <col min="84" max="84" width="8.7109375" style="5"/>
    <col min="85" max="85" width="8.7109375" style="51"/>
    <col min="86" max="86" width="8.7109375" style="5"/>
    <col min="87" max="87" width="8.7109375" style="51"/>
    <col min="88" max="88" width="8.7109375" style="5"/>
    <col min="89" max="89" width="8.7109375" style="51"/>
    <col min="90" max="90" width="8.7109375" style="5"/>
    <col min="91" max="91" width="8.7109375" style="51"/>
    <col min="92" max="92" width="8.7109375" style="5"/>
    <col min="93" max="93" width="8.7109375" style="51"/>
    <col min="94" max="94" width="8.7109375" style="5"/>
    <col min="95" max="95" width="8.7109375" style="51"/>
    <col min="96" max="96" width="8.7109375" style="5"/>
    <col min="97" max="97" width="8.7109375" style="51"/>
    <col min="98" max="98" width="8.7109375" style="5"/>
    <col min="99" max="99" width="8.7109375" style="51"/>
    <col min="100" max="100" width="8.7109375" style="5"/>
    <col min="101" max="101" width="8.7109375" style="51"/>
    <col min="102" max="102" width="8.7109375" style="5"/>
    <col min="103" max="103" width="8.7109375" style="51"/>
    <col min="104" max="104" width="8.7109375" style="5"/>
    <col min="105" max="105" width="8.7109375" style="51"/>
    <col min="106" max="106" width="8.7109375" style="5"/>
    <col min="107" max="107" width="8.7109375" style="51"/>
    <col min="108" max="108" width="8.7109375" style="5"/>
    <col min="109" max="109" width="8.7109375" style="51"/>
    <col min="110" max="110" width="8.7109375" style="5"/>
    <col min="111" max="111" width="8.7109375" style="51"/>
    <col min="112" max="112" width="8.7109375" style="5"/>
    <col min="113" max="113" width="8.7109375" style="51"/>
    <col min="114" max="114" width="8.7109375" style="5"/>
    <col min="115" max="115" width="8.7109375" style="51"/>
    <col min="116" max="116" width="8.7109375" style="5"/>
    <col min="117" max="117" width="8.7109375" style="51"/>
    <col min="118" max="118" width="8.7109375" style="5"/>
    <col min="119" max="119" width="8.7109375" style="51"/>
    <col min="120" max="120" width="8.7109375" style="5"/>
    <col min="121" max="121" width="8.7109375" style="51"/>
    <col min="122" max="122" width="8.7109375" style="5"/>
    <col min="123" max="123" width="8.7109375" style="51"/>
    <col min="124" max="124" width="8.7109375" style="5"/>
    <col min="125" max="125" width="8.7109375" style="51"/>
    <col min="126" max="126" width="8.7109375" style="5"/>
    <col min="127" max="127" width="8.7109375" style="51"/>
    <col min="128" max="128" width="8.7109375" style="5"/>
    <col min="129" max="129" width="8.7109375" style="51"/>
    <col min="130" max="130" width="8.7109375" style="5"/>
    <col min="131" max="131" width="8.7109375" style="51"/>
    <col min="132" max="132" width="8.7109375" style="5"/>
    <col min="133" max="133" width="8.7109375" style="51"/>
    <col min="134" max="134" width="8.7109375" style="5"/>
    <col min="135" max="135" width="8.7109375" style="51"/>
    <col min="136" max="136" width="8.7109375" style="5"/>
    <col min="137" max="137" width="8.7109375" style="51"/>
    <col min="138" max="138" width="8.7109375" style="5"/>
    <col min="139" max="139" width="8.7109375" style="51"/>
    <col min="140" max="140" width="8.7109375" style="5"/>
    <col min="141" max="141" width="8.7109375" style="51"/>
    <col min="142" max="142" width="8.7109375" style="5"/>
    <col min="143" max="143" width="8.7109375" style="51"/>
    <col min="144" max="144" width="8.7109375" style="5"/>
    <col min="145" max="145" width="8.7109375" style="51"/>
    <col min="146" max="146" width="8.7109375" style="5"/>
    <col min="147" max="147" width="8.7109375" style="51"/>
    <col min="148" max="148" width="8.7109375" style="5"/>
    <col min="149" max="149" width="8.7109375" style="51"/>
    <col min="150" max="150" width="8.7109375" style="5"/>
    <col min="151" max="151" width="8.7109375" style="51"/>
    <col min="152" max="152" width="8.7109375" style="5"/>
    <col min="153" max="153" width="8.7109375" style="51"/>
    <col min="154" max="154" width="8.7109375" style="5"/>
    <col min="155" max="155" width="8.7109375" style="51"/>
    <col min="156" max="156" width="8.7109375" style="5"/>
    <col min="157" max="157" width="8.7109375" style="51"/>
    <col min="158" max="158" width="8.7109375" style="5"/>
    <col min="159" max="159" width="8.7109375" style="51"/>
    <col min="160" max="160" width="8.7109375" style="5"/>
    <col min="161" max="161" width="8.7109375" style="51"/>
    <col min="162" max="162" width="8.7109375" style="5"/>
    <col min="163" max="163" width="8.7109375" style="51"/>
    <col min="164" max="164" width="8.7109375" style="5"/>
    <col min="165" max="165" width="8.7109375" style="51"/>
    <col min="166" max="166" width="8.7109375" style="5"/>
    <col min="167" max="167" width="8.7109375" style="51"/>
    <col min="168" max="168" width="8.7109375" style="26"/>
    <col min="169" max="171" width="8.7109375" style="51"/>
    <col min="172" max="172" width="8.7109375" style="5"/>
    <col min="173" max="173" width="8.7109375" style="51"/>
    <col min="174" max="174" width="8.7109375" style="26"/>
    <col min="175" max="177" width="8.7109375" style="51"/>
    <col min="178" max="178" width="8.7109375" style="5"/>
    <col min="179" max="179" width="8.7109375" style="51"/>
    <col min="180" max="180" width="8.7109375" style="5"/>
    <col min="181" max="181" width="8.7109375" style="51"/>
    <col min="182" max="182" width="8.7109375" style="5"/>
    <col min="183" max="183" width="8.7109375" style="51"/>
    <col min="184" max="184" width="8.7109375" style="5"/>
    <col min="185" max="185" width="8.7109375" style="51"/>
    <col min="186" max="186" width="8.7109375" style="5"/>
    <col min="187" max="187" width="8.7109375" style="51"/>
    <col min="188" max="188" width="8.7109375" style="5"/>
    <col min="189" max="189" width="8.7109375" style="51"/>
    <col min="190" max="190" width="8.7109375" style="5"/>
    <col min="191" max="191" width="8.7109375" style="51"/>
    <col min="192" max="192" width="8.7109375" style="5"/>
    <col min="193" max="193" width="8.7109375" style="51"/>
    <col min="194" max="194" width="8.7109375" style="5"/>
    <col min="195" max="195" width="8.7109375" style="51"/>
    <col min="196" max="196" width="8.7109375" style="5"/>
    <col min="197" max="197" width="8.7109375" style="51"/>
    <col min="198" max="198" width="8.7109375" style="5"/>
    <col min="199" max="199" width="8.7109375" style="51"/>
    <col min="200" max="200" width="8.7109375" style="5"/>
    <col min="201" max="201" width="8.7109375" style="51"/>
    <col min="202" max="202" width="8.7109375" style="5"/>
    <col min="203" max="203" width="8.7109375" style="51"/>
    <col min="204" max="204" width="8.7109375" style="5"/>
    <col min="205" max="205" width="8.7109375" style="51"/>
    <col min="206" max="206" width="8.7109375" style="5"/>
    <col min="207" max="207" width="8.7109375" style="51"/>
    <col min="208" max="208" width="8.7109375" style="5"/>
    <col min="209" max="209" width="8.7109375" style="51"/>
    <col min="210" max="210" width="8.7109375" style="5"/>
    <col min="211" max="211" width="8.7109375" style="51"/>
    <col min="212" max="212" width="8.7109375" style="5"/>
    <col min="213" max="213" width="8.7109375" style="51"/>
    <col min="214" max="214" width="8.7109375" style="5"/>
    <col min="215" max="215" width="8.7109375" style="51"/>
    <col min="216" max="216" width="8.7109375" style="5"/>
    <col min="217" max="217" width="8.7109375" style="51"/>
    <col min="218" max="218" width="8.7109375" style="5"/>
    <col min="219" max="219" width="8.7109375" style="51"/>
    <col min="220" max="220" width="8.7109375" style="5"/>
    <col min="221" max="221" width="8.7109375" style="51"/>
    <col min="222" max="222" width="8.7109375" style="5"/>
    <col min="223" max="223" width="8.7109375" style="51"/>
    <col min="224" max="224" width="8.7109375" style="5"/>
    <col min="225" max="225" width="8.7109375" style="51"/>
    <col min="226" max="226" width="8.7109375" style="5"/>
    <col min="227" max="227" width="8.7109375" style="51"/>
    <col min="228" max="228" width="8.7109375" style="5"/>
    <col min="229" max="229" width="8.7109375" style="51"/>
    <col min="230" max="230" width="8.7109375" style="5"/>
    <col min="231" max="231" width="8.7109375" style="51"/>
    <col min="232" max="232" width="8.7109375" style="5"/>
    <col min="233" max="233" width="8.7109375" style="51"/>
    <col min="234" max="234" width="8.7109375" style="5"/>
    <col min="235" max="235" width="8.7109375" style="51"/>
    <col min="236" max="236" width="8.7109375" style="5"/>
    <col min="237" max="237" width="8.7109375" style="51"/>
    <col min="238" max="238" width="8.7109375" style="5"/>
    <col min="239" max="239" width="8.7109375" style="51"/>
    <col min="240" max="240" width="8.7109375" style="5"/>
    <col min="241" max="241" width="8.7109375" style="51"/>
    <col min="242" max="242" width="8.7109375" style="5"/>
    <col min="243" max="243" width="8.7109375" style="51"/>
    <col min="244" max="244" width="8.7109375" style="5"/>
    <col min="245" max="245" width="8.7109375" style="51"/>
    <col min="246" max="246" width="8.7109375" style="5"/>
    <col min="247" max="247" width="8.7109375" style="51"/>
    <col min="248" max="248" width="8.7109375" style="5"/>
    <col min="249" max="249" width="8.7109375" style="51"/>
    <col min="250" max="250" width="8.7109375" style="5"/>
    <col min="251" max="251" width="8.7109375" style="51"/>
    <col min="252" max="252" width="8.7109375" style="5"/>
    <col min="253" max="253" width="8.7109375" style="51"/>
    <col min="254" max="254" width="8.7109375" style="5"/>
    <col min="255" max="255" width="8.7109375" style="51"/>
    <col min="256" max="256" width="8.7109375" style="5"/>
    <col min="257" max="257" width="8.7109375" style="51"/>
    <col min="258" max="258" width="8.7109375" style="5"/>
    <col min="259" max="259" width="8.7109375" style="51"/>
    <col min="260" max="260" width="8.7109375" style="5"/>
    <col min="261" max="261" width="8.7109375" style="51"/>
    <col min="262" max="262" width="8.7109375" style="5"/>
    <col min="263" max="263" width="8.7109375" style="51"/>
    <col min="264" max="264" width="8.7109375" style="5"/>
    <col min="265" max="265" width="8.7109375" style="51"/>
    <col min="266" max="266" width="8.7109375" style="5"/>
    <col min="267" max="267" width="8.7109375" style="51"/>
    <col min="268" max="268" width="8.7109375" style="5"/>
    <col min="269" max="269" width="8.7109375" style="51"/>
    <col min="270" max="270" width="8.7109375" style="5"/>
    <col min="271" max="271" width="8.7109375" style="51"/>
    <col min="272" max="272" width="8.7109375" style="5"/>
    <col min="273" max="273" width="8.7109375" style="51"/>
    <col min="274" max="274" width="8.7109375" style="5"/>
    <col min="275" max="275" width="8.7109375" style="51"/>
    <col min="276" max="276" width="8.7109375" style="5"/>
    <col min="277" max="277" width="8.7109375" style="51"/>
    <col min="278" max="278" width="8.7109375" style="5"/>
    <col min="279" max="279" width="8.7109375" style="51"/>
    <col min="280" max="280" width="8.7109375" style="5"/>
    <col min="281" max="281" width="8.7109375" style="51"/>
    <col min="282" max="282" width="8.7109375" style="5"/>
    <col min="283" max="283" width="8.7109375" style="51"/>
    <col min="284" max="284" width="8.7109375" style="5"/>
    <col min="285" max="285" width="8.7109375" style="51"/>
    <col min="286" max="286" width="8.7109375" style="5"/>
    <col min="287" max="287" width="8.7109375" style="51"/>
    <col min="288" max="288" width="8.7109375" style="5"/>
    <col min="289" max="289" width="8.7109375" style="51"/>
    <col min="290" max="290" width="8.7109375" style="5"/>
    <col min="291" max="291" width="8.7109375" style="51"/>
    <col min="292" max="292" width="8.7109375" style="5"/>
    <col min="293" max="293" width="8.7109375" style="51"/>
    <col min="294" max="294" width="8.7109375" style="5"/>
    <col min="295" max="295" width="8.7109375" style="51"/>
    <col min="296" max="296" width="8.7109375" style="5"/>
    <col min="297" max="297" width="8.7109375" style="51"/>
    <col min="298" max="298" width="8.7109375" style="5"/>
    <col min="299" max="299" width="8.7109375" style="51"/>
    <col min="300" max="300" width="8.7109375" style="5"/>
    <col min="301" max="301" width="8.7109375" style="51"/>
    <col min="302" max="302" width="8.7109375" style="5"/>
    <col min="303" max="303" width="8.7109375" style="51"/>
    <col min="304" max="304" width="8.7109375" style="5"/>
    <col min="305" max="305" width="8.7109375" style="51"/>
    <col min="306" max="306" width="8.7109375" style="5"/>
    <col min="307" max="307" width="8.7109375" style="51"/>
    <col min="308" max="308" width="8.7109375" style="5"/>
    <col min="309" max="309" width="8.7109375" style="51"/>
    <col min="310" max="310" width="8.7109375" style="5"/>
    <col min="311" max="311" width="8.7109375" style="51"/>
    <col min="312" max="312" width="8.7109375" style="5"/>
    <col min="313" max="313" width="8.7109375" style="51"/>
    <col min="314" max="314" width="8.7109375" style="5"/>
    <col min="315" max="315" width="8.7109375" style="51"/>
    <col min="316" max="316" width="8.7109375" style="5"/>
    <col min="317" max="317" width="8.7109375" style="51"/>
    <col min="318" max="318" width="8.7109375" style="5"/>
    <col min="319" max="319" width="8.7109375" style="51"/>
    <col min="320" max="320" width="8.7109375" style="5"/>
    <col min="321" max="321" width="8.7109375" style="51"/>
    <col min="322" max="322" width="8.7109375" style="26"/>
    <col min="323" max="323" width="8.7109375" style="5"/>
    <col min="324" max="369" width="8.7109375" style="27"/>
    <col min="370" max="16384" width="8.7109375" style="5"/>
  </cols>
  <sheetData>
    <row r="1" spans="1:61" ht="8.1" customHeight="1" x14ac:dyDescent="0.25"/>
    <row r="2" spans="1:61" ht="27.95" customHeight="1" x14ac:dyDescent="0.4">
      <c r="A2" s="65"/>
      <c r="B2" s="65"/>
      <c r="C2" s="66" t="s">
        <v>82</v>
      </c>
      <c r="D2" s="65"/>
      <c r="E2" s="66"/>
      <c r="F2" s="65"/>
      <c r="G2" s="66"/>
      <c r="H2" s="65"/>
    </row>
    <row r="3" spans="1:61" hidden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56" t="s">
        <v>42</v>
      </c>
      <c r="E4" s="56" t="s">
        <v>114</v>
      </c>
      <c r="F4" s="56" t="s">
        <v>135</v>
      </c>
      <c r="G4" s="56" t="s">
        <v>148</v>
      </c>
      <c r="H4" s="56" t="s">
        <v>193</v>
      </c>
      <c r="I4" s="56" t="s">
        <v>233</v>
      </c>
      <c r="J4" s="56" t="s">
        <v>234</v>
      </c>
      <c r="K4" s="56" t="s">
        <v>255</v>
      </c>
      <c r="L4" s="56" t="s">
        <v>318</v>
      </c>
      <c r="M4" s="56" t="s">
        <v>293</v>
      </c>
      <c r="N4" s="56" t="s">
        <v>336</v>
      </c>
      <c r="O4" s="56" t="s">
        <v>348</v>
      </c>
      <c r="P4" s="56" t="s">
        <v>344</v>
      </c>
      <c r="Q4" s="56" t="s">
        <v>364</v>
      </c>
      <c r="R4" s="56" t="s">
        <v>375</v>
      </c>
      <c r="S4" s="56" t="s">
        <v>489</v>
      </c>
      <c r="T4" s="56" t="s">
        <v>490</v>
      </c>
      <c r="U4" s="56" t="s">
        <v>378</v>
      </c>
      <c r="V4" s="56" t="s">
        <v>382</v>
      </c>
      <c r="W4" s="56" t="s">
        <v>410</v>
      </c>
      <c r="X4" s="56" t="s">
        <v>411</v>
      </c>
      <c r="Y4" s="56" t="s">
        <v>412</v>
      </c>
      <c r="Z4" s="56" t="s">
        <v>418</v>
      </c>
      <c r="AA4" s="56" t="s">
        <v>448</v>
      </c>
      <c r="AB4" s="56" t="s">
        <v>439</v>
      </c>
      <c r="AC4" s="56" t="s">
        <v>446</v>
      </c>
      <c r="AD4" s="56" t="s">
        <v>449</v>
      </c>
      <c r="AE4" s="56" t="s">
        <v>445</v>
      </c>
      <c r="AF4" s="56" t="s">
        <v>491</v>
      </c>
      <c r="AG4" s="56" t="s">
        <v>492</v>
      </c>
      <c r="AH4" s="56" t="s">
        <v>507</v>
      </c>
      <c r="AI4" s="56" t="s">
        <v>508</v>
      </c>
      <c r="AJ4" s="56" t="s">
        <v>509</v>
      </c>
      <c r="AK4" s="56" t="s">
        <v>522</v>
      </c>
      <c r="AL4" s="56" t="s">
        <v>523</v>
      </c>
      <c r="AM4" s="56" t="s">
        <v>530</v>
      </c>
      <c r="AN4" s="56" t="s">
        <v>531</v>
      </c>
      <c r="AO4" s="56" t="s">
        <v>559</v>
      </c>
      <c r="AP4" s="56" t="s">
        <v>542</v>
      </c>
      <c r="AQ4" s="56" t="s">
        <v>543</v>
      </c>
      <c r="AR4" s="56" t="s">
        <v>560</v>
      </c>
      <c r="AS4" s="56" t="s">
        <v>561</v>
      </c>
      <c r="AT4" s="56" t="s">
        <v>562</v>
      </c>
      <c r="AU4" s="56" t="s">
        <v>592</v>
      </c>
      <c r="AV4" s="56" t="s">
        <v>593</v>
      </c>
      <c r="AW4" s="56" t="s">
        <v>594</v>
      </c>
      <c r="AX4" s="56" t="s">
        <v>595</v>
      </c>
      <c r="AY4" s="56" t="s">
        <v>596</v>
      </c>
      <c r="AZ4" s="56" t="s">
        <v>597</v>
      </c>
      <c r="BA4" s="56" t="s">
        <v>598</v>
      </c>
      <c r="BB4" s="56" t="s">
        <v>621</v>
      </c>
      <c r="BC4" s="56" t="s">
        <v>622</v>
      </c>
      <c r="BD4" s="56" t="s">
        <v>623</v>
      </c>
      <c r="BE4" s="56" t="s">
        <v>624</v>
      </c>
      <c r="BF4" s="56" t="s">
        <v>625</v>
      </c>
      <c r="BG4" s="55" t="s">
        <v>80</v>
      </c>
    </row>
    <row r="5" spans="1:61" x14ac:dyDescent="0.25">
      <c r="A5" s="49">
        <f>BG5</f>
        <v>450.6</v>
      </c>
      <c r="B5" s="48">
        <v>1</v>
      </c>
      <c r="C5" s="52" t="s">
        <v>317</v>
      </c>
      <c r="D5" s="50"/>
      <c r="E5" s="50"/>
      <c r="F5" s="50"/>
      <c r="G5" s="50"/>
      <c r="H5" s="50"/>
      <c r="I5" s="50"/>
      <c r="J5" s="50"/>
      <c r="K5" s="50"/>
      <c r="L5" s="50"/>
      <c r="M5" s="50">
        <v>100.1</v>
      </c>
      <c r="N5" s="50"/>
      <c r="O5" s="50"/>
      <c r="P5" s="50"/>
      <c r="Q5" s="50"/>
      <c r="R5" s="50"/>
      <c r="S5" s="50"/>
      <c r="T5" s="50"/>
      <c r="U5" s="50"/>
      <c r="V5" s="50">
        <v>100.2</v>
      </c>
      <c r="W5" s="50"/>
      <c r="X5" s="50"/>
      <c r="Y5" s="50">
        <v>50</v>
      </c>
      <c r="Z5" s="50"/>
      <c r="AA5" s="50"/>
      <c r="AB5" s="50"/>
      <c r="AC5" s="50"/>
      <c r="AD5" s="50"/>
      <c r="AE5" s="50"/>
      <c r="AF5" s="50"/>
      <c r="AG5" s="50">
        <v>100.2</v>
      </c>
      <c r="AH5" s="50"/>
      <c r="AI5" s="50"/>
      <c r="AJ5" s="50"/>
      <c r="AK5" s="50"/>
      <c r="AL5" s="50"/>
      <c r="AM5" s="50"/>
      <c r="AN5" s="50">
        <v>33.333333333333329</v>
      </c>
      <c r="AO5" s="50"/>
      <c r="AP5" s="50"/>
      <c r="AQ5" s="50"/>
      <c r="AR5" s="50"/>
      <c r="AS5" s="50"/>
      <c r="AT5" s="50"/>
      <c r="AU5" s="50"/>
      <c r="AV5" s="50">
        <v>100.1</v>
      </c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>
        <f>IF(ISERROR(SUM(LARGE(D5:BF5,1)+LARGE(D5:BF5,2)+LARGE(D5:BF5,3)+LARGE(D5:BF5,4)+LARGE(D5:BF5,5))),SUM(D5:BF5),SUM(LARGE(D5:BF5,1)+LARGE(D5:BF5,2)+LARGE(D5:BF5,3)+LARGE(D5:BF5,4)+LARGE(D5:BF5,5)))</f>
        <v>450.6</v>
      </c>
      <c r="BH5" s="5">
        <f>COUNTIF(D5:BF5,"&gt;.1")</f>
        <v>6</v>
      </c>
      <c r="BI5" s="48" t="s">
        <v>317</v>
      </c>
    </row>
    <row r="6" spans="1:61" x14ac:dyDescent="0.25">
      <c r="A6" s="49">
        <f>BG6</f>
        <v>380.90000000000003</v>
      </c>
      <c r="B6" s="48">
        <f>IF(A6=A5,B5,2)</f>
        <v>2</v>
      </c>
      <c r="C6" s="52" t="s">
        <v>428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>
        <v>100.4</v>
      </c>
      <c r="Y6" s="73"/>
      <c r="Z6" s="73"/>
      <c r="AA6" s="73"/>
      <c r="AB6" s="73"/>
      <c r="AC6" s="73"/>
      <c r="AD6" s="73"/>
      <c r="AE6" s="73">
        <v>100.2</v>
      </c>
      <c r="AF6" s="73"/>
      <c r="AG6" s="73"/>
      <c r="AH6" s="73"/>
      <c r="AI6" s="73">
        <v>100.3</v>
      </c>
      <c r="AJ6" s="73"/>
      <c r="AK6" s="73"/>
      <c r="AL6" s="73"/>
      <c r="AM6" s="73"/>
      <c r="AN6" s="73"/>
      <c r="AO6" s="73"/>
      <c r="AP6" s="73"/>
      <c r="AQ6" s="73"/>
      <c r="AR6" s="73">
        <v>80</v>
      </c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>
        <f>IF(ISERROR(SUM(LARGE(D6:BF6,1)+LARGE(D6:BF6,2)+LARGE(D6:BF6,3)+LARGE(D6:BF6,4)+LARGE(D6:BF6,5))),SUM(D6:BF6),SUM(LARGE(D6:BF6,1)+LARGE(D6:BF6,2)+LARGE(D6:BF6,3)+LARGE(D6:BF6,4)+LARGE(D6:BF6,5)))</f>
        <v>380.90000000000003</v>
      </c>
      <c r="BH6" s="74">
        <f>COUNTIF(D6:BF6,"&gt;.1")</f>
        <v>4</v>
      </c>
      <c r="BI6" s="48" t="s">
        <v>428</v>
      </c>
    </row>
    <row r="7" spans="1:61" x14ac:dyDescent="0.25">
      <c r="A7" s="49">
        <f>BG7</f>
        <v>367.86666666666667</v>
      </c>
      <c r="B7" s="48">
        <f>IF(A7=A6,B6,3)</f>
        <v>3</v>
      </c>
      <c r="C7" s="52" t="s">
        <v>546</v>
      </c>
      <c r="D7" s="50"/>
      <c r="E7" s="50"/>
      <c r="F7" s="50"/>
      <c r="G7" s="50">
        <v>66.666666666666657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>
        <v>100.5</v>
      </c>
      <c r="AA7" s="50"/>
      <c r="AB7" s="50">
        <v>100.4</v>
      </c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>
        <v>100.3</v>
      </c>
      <c r="BF7" s="50"/>
      <c r="BG7" s="50">
        <f>IF(ISERROR(SUM(LARGE(D7:BF7,1)+LARGE(D7:BF7,2)+LARGE(D7:BF7,3)+LARGE(D7:BF7,4)+LARGE(D7:BF7,5))),SUM(D7:BF7),SUM(LARGE(D7:BF7,1)+LARGE(D7:BF7,2)+LARGE(D7:BF7,3)+LARGE(D7:BF7,4)+LARGE(D7:BF7,5)))</f>
        <v>367.86666666666667</v>
      </c>
      <c r="BH7" s="5">
        <f>COUNTIF(D7:BF7,"&gt;.1")</f>
        <v>4</v>
      </c>
      <c r="BI7" s="48" t="s">
        <v>546</v>
      </c>
    </row>
    <row r="8" spans="1:61" x14ac:dyDescent="0.25">
      <c r="A8" s="49">
        <f>BG8</f>
        <v>350.4</v>
      </c>
      <c r="B8" s="48">
        <f>IF(A8=A7,B7,4)</f>
        <v>4</v>
      </c>
      <c r="C8" s="52" t="s">
        <v>232</v>
      </c>
      <c r="D8" s="73"/>
      <c r="E8" s="73"/>
      <c r="F8" s="73"/>
      <c r="G8" s="73"/>
      <c r="H8" s="73">
        <v>100.2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>
        <v>50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>
        <v>100.1</v>
      </c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>
        <v>100.1</v>
      </c>
      <c r="BC8" s="73"/>
      <c r="BD8" s="73"/>
      <c r="BE8" s="73"/>
      <c r="BF8" s="73"/>
      <c r="BG8" s="73">
        <f>IF(ISERROR(SUM(LARGE(D8:BF8,1)+LARGE(D8:BF8,2)+LARGE(D8:BF8,3)+LARGE(D8:BF8,4)+LARGE(D8:BF8,5))),SUM(D8:BF8),SUM(LARGE(D8:BF8,1)+LARGE(D8:BF8,2)+LARGE(D8:BF8,3)+LARGE(D8:BF8,4)+LARGE(D8:BF8,5)))</f>
        <v>350.4</v>
      </c>
      <c r="BH8" s="74">
        <f>COUNTIF(D8:BF8,"&gt;.1")</f>
        <v>4</v>
      </c>
      <c r="BI8" s="48" t="s">
        <v>232</v>
      </c>
    </row>
    <row r="9" spans="1:61" x14ac:dyDescent="0.25">
      <c r="A9" s="49">
        <f>BG9</f>
        <v>250</v>
      </c>
      <c r="B9" s="48">
        <f>IF(A9=A8,B8,5)</f>
        <v>5</v>
      </c>
      <c r="C9" s="52" t="s">
        <v>360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>
        <v>50</v>
      </c>
      <c r="P9" s="50"/>
      <c r="Q9" s="50">
        <v>50</v>
      </c>
      <c r="R9" s="50"/>
      <c r="S9" s="50"/>
      <c r="T9" s="50">
        <v>50</v>
      </c>
      <c r="U9" s="50"/>
      <c r="V9" s="50"/>
      <c r="W9" s="50"/>
      <c r="X9" s="50"/>
      <c r="Y9" s="50"/>
      <c r="Z9" s="50"/>
      <c r="AA9" s="50"/>
      <c r="AB9" s="50"/>
      <c r="AC9" s="50"/>
      <c r="AD9" s="50">
        <v>50</v>
      </c>
      <c r="AE9" s="50"/>
      <c r="AF9" s="50">
        <v>33.333333333333329</v>
      </c>
      <c r="AG9" s="50">
        <v>50</v>
      </c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>
        <v>50</v>
      </c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>
        <f>IF(ISERROR(SUM(LARGE(D9:BF9,1)+LARGE(D9:BF9,2)+LARGE(D9:BF9,3)+LARGE(D9:BF9,4)+LARGE(D9:BF9,5))),SUM(D9:BF9),SUM(LARGE(D9:BF9,1)+LARGE(D9:BF9,2)+LARGE(D9:BF9,3)+LARGE(D9:BF9,4)+LARGE(D9:BF9,5)))</f>
        <v>250</v>
      </c>
      <c r="BH9" s="5">
        <f>COUNTIF(D9:BF9,"&gt;.1")</f>
        <v>7</v>
      </c>
      <c r="BI9" s="48" t="s">
        <v>360</v>
      </c>
    </row>
    <row r="10" spans="1:61" x14ac:dyDescent="0.25">
      <c r="A10" s="49">
        <f>BG10</f>
        <v>100.6</v>
      </c>
      <c r="B10" s="48">
        <f>IF(A10=A9,B9,6)</f>
        <v>6</v>
      </c>
      <c r="C10" s="52" t="s">
        <v>291</v>
      </c>
      <c r="D10" s="73"/>
      <c r="E10" s="73"/>
      <c r="F10" s="73"/>
      <c r="G10" s="73"/>
      <c r="H10" s="73"/>
      <c r="I10" s="73"/>
      <c r="J10" s="73"/>
      <c r="K10" s="73">
        <v>100.6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>
        <f>IF(ISERROR(SUM(LARGE(D10:BF10,1)+LARGE(D10:BF10,2)+LARGE(D10:BF10,3)+LARGE(D10:BF10,4)+LARGE(D10:BF10,5))),SUM(D10:BF10),SUM(LARGE(D10:BF10,1)+LARGE(D10:BF10,2)+LARGE(D10:BF10,3)+LARGE(D10:BF10,4)+LARGE(D10:BF10,5)))</f>
        <v>100.6</v>
      </c>
      <c r="BH10" s="74">
        <f>COUNTIF(D10:BF10,"&gt;.1")</f>
        <v>1</v>
      </c>
      <c r="BI10" s="48" t="s">
        <v>291</v>
      </c>
    </row>
    <row r="11" spans="1:61" x14ac:dyDescent="0.25">
      <c r="A11" s="49">
        <f>BG11</f>
        <v>100.1</v>
      </c>
      <c r="B11" s="48">
        <f>IF(A11=A10,B10,7)</f>
        <v>7</v>
      </c>
      <c r="C11" s="52" t="s">
        <v>626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>
        <v>100.1</v>
      </c>
      <c r="BE11" s="50"/>
      <c r="BF11" s="50"/>
      <c r="BG11" s="50">
        <f>IF(ISERROR(SUM(LARGE(D11:BF11,1)+LARGE(D11:BF11,2)+LARGE(D11:BF11,3)+LARGE(D11:BF11,4)+LARGE(D11:BF11,5))),SUM(D11:BF11),SUM(LARGE(D11:BF11,1)+LARGE(D11:BF11,2)+LARGE(D11:BF11,3)+LARGE(D11:BF11,4)+LARGE(D11:BF11,5)))</f>
        <v>100.1</v>
      </c>
      <c r="BH11" s="5">
        <f>COUNTIF(D11:BF11,"&gt;.1")</f>
        <v>1</v>
      </c>
      <c r="BI11" s="48" t="s">
        <v>626</v>
      </c>
    </row>
    <row r="12" spans="1:61" x14ac:dyDescent="0.25">
      <c r="A12" s="49">
        <f>BG12</f>
        <v>66.666666666666657</v>
      </c>
      <c r="B12" s="48">
        <f>IF(A12=A11,B11,8)</f>
        <v>8</v>
      </c>
      <c r="C12" s="52" t="s">
        <v>515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>
        <v>66.666666666666657</v>
      </c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>
        <f>IF(ISERROR(SUM(LARGE(D12:BF12,1)+LARGE(D12:BF12,2)+LARGE(D12:BF12,3)+LARGE(D12:BF12,4)+LARGE(D12:BF12,5))),SUM(D12:BF12),SUM(LARGE(D12:BF12,1)+LARGE(D12:BF12,2)+LARGE(D12:BF12,3)+LARGE(D12:BF12,4)+LARGE(D12:BF12,5)))</f>
        <v>66.666666666666657</v>
      </c>
      <c r="BH12" s="74">
        <f>COUNTIF(D12:BF12,"&gt;.1")</f>
        <v>1</v>
      </c>
      <c r="BI12" s="48" t="s">
        <v>515</v>
      </c>
    </row>
    <row r="13" spans="1:61" x14ac:dyDescent="0.25">
      <c r="A13" s="49">
        <f>BG13</f>
        <v>16.666666666666657</v>
      </c>
      <c r="B13" s="48">
        <f>IF(A13=A12,B12,9)</f>
        <v>9</v>
      </c>
      <c r="C13" s="52" t="s">
        <v>292</v>
      </c>
      <c r="D13" s="50"/>
      <c r="E13" s="50"/>
      <c r="F13" s="50"/>
      <c r="G13" s="50"/>
      <c r="H13" s="50"/>
      <c r="I13" s="50"/>
      <c r="J13" s="50"/>
      <c r="K13" s="50">
        <v>16.666666666666657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>
        <f>IF(ISERROR(SUM(LARGE(D13:BF13,1)+LARGE(D13:BF13,2)+LARGE(D13:BF13,3)+LARGE(D13:BF13,4)+LARGE(D13:BF13,5))),SUM(D13:BF13),SUM(LARGE(D13:BF13,1)+LARGE(D13:BF13,2)+LARGE(D13:BF13,3)+LARGE(D13:BF13,4)+LARGE(D13:BF13,5)))</f>
        <v>16.666666666666657</v>
      </c>
      <c r="BH13" s="5">
        <f>COUNTIF(D13:BF13,"&gt;.1")</f>
        <v>1</v>
      </c>
      <c r="BI13" s="48" t="s">
        <v>292</v>
      </c>
    </row>
  </sheetData>
  <sortState ref="C5:BG13">
    <sortCondition descending="1" ref="BG5:BG13"/>
  </sortState>
  <conditionalFormatting sqref="D5:BF5">
    <cfRule type="top10" dxfId="851" priority="27" rank="5"/>
  </conditionalFormatting>
  <conditionalFormatting sqref="C5">
    <cfRule type="expression" dxfId="850" priority="26">
      <formula>BH5&gt;2</formula>
    </cfRule>
  </conditionalFormatting>
  <conditionalFormatting sqref="D6:BF6">
    <cfRule type="top10" dxfId="849" priority="25" rank="5"/>
  </conditionalFormatting>
  <conditionalFormatting sqref="C6">
    <cfRule type="expression" dxfId="848" priority="24">
      <formula>BH6&gt;2</formula>
    </cfRule>
  </conditionalFormatting>
  <conditionalFormatting sqref="D7:BF7">
    <cfRule type="top10" dxfId="847" priority="23" rank="5"/>
  </conditionalFormatting>
  <conditionalFormatting sqref="C7">
    <cfRule type="expression" dxfId="846" priority="22">
      <formula>BH7&gt;2</formula>
    </cfRule>
  </conditionalFormatting>
  <conditionalFormatting sqref="D8:BF8">
    <cfRule type="top10" dxfId="845" priority="21" rank="5"/>
  </conditionalFormatting>
  <conditionalFormatting sqref="C8">
    <cfRule type="expression" dxfId="844" priority="20">
      <formula>BH8&gt;2</formula>
    </cfRule>
  </conditionalFormatting>
  <conditionalFormatting sqref="D9:BF9">
    <cfRule type="top10" dxfId="843" priority="19" rank="5"/>
  </conditionalFormatting>
  <conditionalFormatting sqref="C9">
    <cfRule type="expression" dxfId="842" priority="18">
      <formula>BH9&gt;2</formula>
    </cfRule>
  </conditionalFormatting>
  <conditionalFormatting sqref="D10:BF10">
    <cfRule type="top10" dxfId="841" priority="17" rank="5"/>
  </conditionalFormatting>
  <conditionalFormatting sqref="C10">
    <cfRule type="expression" dxfId="840" priority="16">
      <formula>BH10&gt;2</formula>
    </cfRule>
  </conditionalFormatting>
  <conditionalFormatting sqref="D11:BF11">
    <cfRule type="top10" dxfId="839" priority="15" rank="5"/>
  </conditionalFormatting>
  <conditionalFormatting sqref="C11">
    <cfRule type="expression" dxfId="838" priority="14">
      <formula>BH11&gt;2</formula>
    </cfRule>
  </conditionalFormatting>
  <conditionalFormatting sqref="D12:BF12">
    <cfRule type="top10" dxfId="837" priority="13" rank="5"/>
  </conditionalFormatting>
  <conditionalFormatting sqref="C12">
    <cfRule type="expression" dxfId="836" priority="12">
      <formula>BH12&gt;2</formula>
    </cfRule>
  </conditionalFormatting>
  <conditionalFormatting sqref="D13:BF13">
    <cfRule type="top10" dxfId="835" priority="11" rank="5"/>
  </conditionalFormatting>
  <conditionalFormatting sqref="C13">
    <cfRule type="expression" dxfId="834" priority="10">
      <formula>BH13&gt;2</formula>
    </cfRule>
  </conditionalFormatting>
  <conditionalFormatting sqref="BI5">
    <cfRule type="expression" dxfId="833" priority="9">
      <formula>DN5&gt;2</formula>
    </cfRule>
  </conditionalFormatting>
  <conditionalFormatting sqref="BI6">
    <cfRule type="expression" dxfId="832" priority="8">
      <formula>DN6&gt;2</formula>
    </cfRule>
  </conditionalFormatting>
  <conditionalFormatting sqref="BI7">
    <cfRule type="expression" dxfId="831" priority="7">
      <formula>DN7&gt;2</formula>
    </cfRule>
  </conditionalFormatting>
  <conditionalFormatting sqref="BI8">
    <cfRule type="expression" dxfId="830" priority="6">
      <formula>DN8&gt;2</formula>
    </cfRule>
  </conditionalFormatting>
  <conditionalFormatting sqref="BI9">
    <cfRule type="expression" dxfId="829" priority="5">
      <formula>DN9&gt;2</formula>
    </cfRule>
  </conditionalFormatting>
  <conditionalFormatting sqref="BI10">
    <cfRule type="expression" dxfId="828" priority="4">
      <formula>DN10&gt;2</formula>
    </cfRule>
  </conditionalFormatting>
  <conditionalFormatting sqref="BI11">
    <cfRule type="expression" dxfId="827" priority="3">
      <formula>DN11&gt;2</formula>
    </cfRule>
  </conditionalFormatting>
  <conditionalFormatting sqref="BI12">
    <cfRule type="expression" dxfId="826" priority="2">
      <formula>DN12&gt;2</formula>
    </cfRule>
  </conditionalFormatting>
  <conditionalFormatting sqref="BI13">
    <cfRule type="expression" dxfId="825" priority="1">
      <formula>DN13&gt;2</formula>
    </cfRule>
  </conditionalFormatting>
  <pageMargins left="0.2" right="0.45" top="0.25" bottom="0.5" header="0.3" footer="0.3"/>
  <pageSetup paperSize="24" scale="9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D103"/>
  <sheetViews>
    <sheetView zoomScaleNormal="100" workbookViewId="0">
      <selection activeCell="E13" sqref="E13"/>
    </sheetView>
  </sheetViews>
  <sheetFormatPr defaultColWidth="8.7109375" defaultRowHeight="15" x14ac:dyDescent="0.25"/>
  <cols>
    <col min="1" max="1" width="7.5703125" style="5" bestFit="1" customWidth="1"/>
    <col min="2" max="2" width="5.28515625" style="5" bestFit="1" customWidth="1"/>
    <col min="3" max="3" width="25.7109375" style="51" customWidth="1"/>
    <col min="4" max="4" width="7.42578125" style="5" bestFit="1" customWidth="1"/>
    <col min="5" max="5" width="7.42578125" style="51" bestFit="1" customWidth="1"/>
    <col min="6" max="6" width="7.42578125" style="5" bestFit="1" customWidth="1"/>
    <col min="7" max="7" width="6.42578125" style="51" bestFit="1" customWidth="1"/>
    <col min="8" max="8" width="7.42578125" style="5" bestFit="1" customWidth="1"/>
    <col min="9" max="9" width="7.42578125" style="51" bestFit="1" customWidth="1"/>
    <col min="10" max="10" width="6.42578125" style="5" bestFit="1" customWidth="1"/>
    <col min="11" max="11" width="7.42578125" style="51" bestFit="1" customWidth="1"/>
    <col min="12" max="12" width="7.42578125" style="5" bestFit="1" customWidth="1"/>
    <col min="13" max="13" width="7.42578125" style="51" bestFit="1" customWidth="1"/>
    <col min="14" max="14" width="7.42578125" style="5" bestFit="1" customWidth="1"/>
    <col min="15" max="15" width="7.42578125" style="51" bestFit="1" customWidth="1"/>
    <col min="16" max="16" width="7.42578125" style="5" bestFit="1" customWidth="1"/>
    <col min="17" max="17" width="3.28515625" style="51" bestFit="1" customWidth="1"/>
    <col min="18" max="18" width="6.42578125" style="5" bestFit="1" customWidth="1"/>
    <col min="19" max="19" width="6.42578125" style="51" bestFit="1" customWidth="1"/>
    <col min="20" max="20" width="6.42578125" style="5" bestFit="1" customWidth="1"/>
    <col min="21" max="21" width="6.42578125" style="51" bestFit="1" customWidth="1"/>
    <col min="22" max="22" width="7.42578125" style="5" bestFit="1" customWidth="1"/>
    <col min="23" max="23" width="3.28515625" style="51" bestFit="1" customWidth="1"/>
    <col min="24" max="24" width="6.42578125" style="5" bestFit="1" customWidth="1"/>
    <col min="25" max="25" width="6.42578125" style="51" bestFit="1" customWidth="1"/>
    <col min="26" max="26" width="6.42578125" style="5" bestFit="1" customWidth="1"/>
    <col min="27" max="27" width="7.42578125" style="51" bestFit="1" customWidth="1"/>
    <col min="28" max="28" width="7.42578125" style="5" bestFit="1" customWidth="1"/>
    <col min="29" max="29" width="6.42578125" style="51" bestFit="1" customWidth="1"/>
    <col min="30" max="30" width="3.28515625" style="5" bestFit="1" customWidth="1"/>
    <col min="31" max="31" width="6.42578125" style="51" bestFit="1" customWidth="1"/>
    <col min="32" max="32" width="7.42578125" style="5" bestFit="1" customWidth="1"/>
    <col min="33" max="33" width="6.42578125" style="51" bestFit="1" customWidth="1"/>
    <col min="34" max="34" width="7.42578125" style="5" bestFit="1" customWidth="1"/>
    <col min="35" max="35" width="7.42578125" style="51" bestFit="1" customWidth="1"/>
    <col min="36" max="36" width="6.42578125" style="5" bestFit="1" customWidth="1"/>
    <col min="37" max="37" width="6.42578125" style="51" bestFit="1" customWidth="1"/>
    <col min="38" max="38" width="6.42578125" style="5" bestFit="1" customWidth="1"/>
    <col min="39" max="39" width="7.42578125" style="51" bestFit="1" customWidth="1"/>
    <col min="40" max="40" width="7.42578125" style="5" bestFit="1" customWidth="1"/>
    <col min="41" max="41" width="7.42578125" style="51" bestFit="1" customWidth="1"/>
    <col min="42" max="42" width="6.42578125" style="5" bestFit="1" customWidth="1"/>
    <col min="43" max="43" width="6.42578125" style="51" bestFit="1" customWidth="1"/>
    <col min="44" max="44" width="7.42578125" style="5" bestFit="1" customWidth="1"/>
    <col min="45" max="45" width="3.28515625" style="51" bestFit="1" customWidth="1"/>
    <col min="46" max="46" width="3.28515625" style="5" bestFit="1" customWidth="1"/>
    <col min="47" max="47" width="7.42578125" style="51" bestFit="1" customWidth="1"/>
    <col min="48" max="48" width="7.42578125" style="5" bestFit="1" customWidth="1"/>
    <col min="49" max="49" width="6.42578125" style="51" bestFit="1" customWidth="1"/>
    <col min="50" max="50" width="6.42578125" style="5" bestFit="1" customWidth="1"/>
    <col min="51" max="51" width="6.42578125" style="51" bestFit="1" customWidth="1"/>
    <col min="52" max="52" width="6.42578125" style="5" bestFit="1" customWidth="1"/>
    <col min="53" max="53" width="7.42578125" style="51" bestFit="1" customWidth="1"/>
    <col min="54" max="54" width="6.42578125" style="5" bestFit="1" customWidth="1"/>
    <col min="55" max="55" width="6.42578125" style="51" bestFit="1" customWidth="1"/>
    <col min="56" max="56" width="6.42578125" style="5" bestFit="1" customWidth="1"/>
    <col min="57" max="57" width="6.42578125" style="51" bestFit="1" customWidth="1"/>
    <col min="58" max="58" width="7.42578125" style="5" bestFit="1" customWidth="1"/>
    <col min="59" max="59" width="7.42578125" style="51" bestFit="1" customWidth="1"/>
    <col min="60" max="60" width="0" style="5" hidden="1" customWidth="1"/>
    <col min="61" max="61" width="26.42578125" style="51" bestFit="1" customWidth="1"/>
    <col min="62" max="62" width="8.7109375" style="5"/>
    <col min="63" max="63" width="8.7109375" style="51"/>
    <col min="64" max="64" width="8.7109375" style="5"/>
    <col min="65" max="65" width="8.7109375" style="51"/>
    <col min="66" max="66" width="8.7109375" style="5"/>
    <col min="67" max="67" width="8.7109375" style="51"/>
    <col min="68" max="68" width="8.7109375" style="5"/>
    <col min="69" max="69" width="8.7109375" style="51"/>
    <col min="70" max="70" width="8.7109375" style="5"/>
    <col min="71" max="71" width="8.7109375" style="51"/>
    <col min="72" max="72" width="8.7109375" style="5"/>
    <col min="73" max="73" width="8.7109375" style="51"/>
    <col min="74" max="74" width="8.7109375" style="5"/>
    <col min="75" max="75" width="8.7109375" style="51"/>
    <col min="76" max="76" width="8.7109375" style="5"/>
    <col min="77" max="77" width="8.7109375" style="51"/>
    <col min="78" max="78" width="8.7109375" style="5"/>
    <col min="79" max="79" width="8.7109375" style="51"/>
    <col min="80" max="80" width="8.7109375" style="5"/>
    <col min="81" max="81" width="8.7109375" style="51"/>
    <col min="82" max="82" width="8.7109375" style="5"/>
    <col min="83" max="83" width="8.7109375" style="51"/>
    <col min="84" max="84" width="8.7109375" style="5"/>
    <col min="85" max="85" width="8.7109375" style="51"/>
    <col min="86" max="86" width="8.7109375" style="5"/>
    <col min="87" max="87" width="8.7109375" style="51"/>
    <col min="88" max="88" width="8.7109375" style="5"/>
    <col min="89" max="89" width="8.7109375" style="51"/>
    <col min="90" max="90" width="8.7109375" style="5"/>
    <col min="91" max="91" width="8.7109375" style="51"/>
    <col min="92" max="92" width="8.7109375" style="5"/>
    <col min="93" max="93" width="8.7109375" style="51"/>
    <col min="94" max="94" width="8.7109375" style="5"/>
    <col min="95" max="95" width="8.7109375" style="51"/>
    <col min="96" max="96" width="8.7109375" style="5"/>
    <col min="97" max="97" width="8.7109375" style="51"/>
    <col min="98" max="98" width="8.7109375" style="5"/>
    <col min="99" max="99" width="8.7109375" style="51"/>
    <col min="100" max="100" width="8.7109375" style="5"/>
    <col min="101" max="101" width="8.7109375" style="51"/>
    <col min="102" max="102" width="8.7109375" style="5"/>
    <col min="103" max="103" width="8.7109375" style="51"/>
    <col min="104" max="104" width="8.7109375" style="5"/>
    <col min="105" max="105" width="8.7109375" style="51"/>
    <col min="106" max="106" width="8.7109375" style="5"/>
    <col min="107" max="107" width="8.7109375" style="51"/>
    <col min="108" max="108" width="8.7109375" style="5"/>
    <col min="109" max="109" width="8.7109375" style="51"/>
    <col min="110" max="110" width="8.7109375" style="5"/>
    <col min="111" max="111" width="8.7109375" style="51"/>
    <col min="112" max="112" width="8.7109375" style="5"/>
    <col min="113" max="113" width="8.7109375" style="51"/>
    <col min="114" max="114" width="8.7109375" style="5"/>
    <col min="115" max="115" width="8.7109375" style="51"/>
    <col min="116" max="116" width="8.7109375" style="5"/>
    <col min="117" max="117" width="8.7109375" style="51"/>
    <col min="118" max="118" width="8.7109375" style="5"/>
    <col min="119" max="119" width="8.7109375" style="51"/>
    <col min="120" max="120" width="8.7109375" style="5"/>
    <col min="121" max="121" width="8.7109375" style="51"/>
    <col min="122" max="122" width="8.7109375" style="5"/>
    <col min="123" max="123" width="8.7109375" style="51"/>
    <col min="124" max="124" width="8.7109375" style="5"/>
    <col min="125" max="125" width="8.7109375" style="51"/>
    <col min="126" max="126" width="8.7109375" style="5"/>
    <col min="127" max="127" width="8.7109375" style="51"/>
    <col min="128" max="128" width="8.7109375" style="5"/>
    <col min="129" max="129" width="8.7109375" style="51"/>
    <col min="130" max="130" width="8.7109375" style="5"/>
    <col min="131" max="131" width="8.7109375" style="51"/>
    <col min="132" max="132" width="8.7109375" style="5"/>
    <col min="133" max="133" width="8.7109375" style="51"/>
    <col min="134" max="134" width="8.7109375" style="5"/>
    <col min="135" max="135" width="8.7109375" style="51"/>
    <col min="136" max="136" width="8.7109375" style="5"/>
    <col min="137" max="137" width="8.7109375" style="51"/>
    <col min="138" max="138" width="8.7109375" style="5"/>
    <col min="139" max="139" width="8.7109375" style="51"/>
    <col min="140" max="140" width="8.7109375" style="5"/>
    <col min="141" max="141" width="8.7109375" style="51"/>
    <col min="142" max="142" width="8.7109375" style="5"/>
    <col min="143" max="143" width="8.7109375" style="51"/>
    <col min="144" max="144" width="8.7109375" style="5"/>
    <col min="145" max="145" width="8.7109375" style="51"/>
    <col min="146" max="146" width="8.7109375" style="5"/>
    <col min="147" max="147" width="8.7109375" style="51"/>
    <col min="148" max="148" width="8.7109375" style="5"/>
    <col min="149" max="149" width="8.7109375" style="51"/>
    <col min="150" max="150" width="8.7109375" style="5"/>
    <col min="151" max="151" width="8.7109375" style="51"/>
    <col min="152" max="152" width="8.7109375" style="5"/>
    <col min="153" max="153" width="8.7109375" style="51"/>
    <col min="154" max="154" width="8.7109375" style="5"/>
    <col min="155" max="155" width="8.7109375" style="51"/>
    <col min="156" max="156" width="8.7109375" style="5"/>
    <col min="157" max="157" width="8.7109375" style="51"/>
    <col min="158" max="158" width="8.7109375" style="5"/>
    <col min="159" max="159" width="8.7109375" style="51"/>
    <col min="160" max="160" width="8.7109375" style="5"/>
    <col min="161" max="161" width="8.7109375" style="51"/>
    <col min="162" max="162" width="8.7109375" style="5"/>
    <col min="163" max="163" width="8.7109375" style="51"/>
    <col min="164" max="164" width="8.7109375" style="5"/>
    <col min="165" max="165" width="8.7109375" style="51"/>
    <col min="166" max="166" width="8.7109375" style="5"/>
    <col min="167" max="167" width="8.7109375" style="51"/>
    <col min="168" max="168" width="8.7109375" style="26"/>
    <col min="169" max="171" width="8.7109375" style="51"/>
    <col min="172" max="172" width="8.7109375" style="5"/>
    <col min="173" max="173" width="8.7109375" style="51"/>
    <col min="174" max="174" width="8.7109375" style="26"/>
    <col min="175" max="177" width="8.7109375" style="51"/>
    <col min="178" max="178" width="8.7109375" style="5"/>
    <col min="179" max="179" width="8.7109375" style="51"/>
    <col min="180" max="180" width="8.7109375" style="5"/>
    <col min="181" max="181" width="8.7109375" style="51"/>
    <col min="182" max="182" width="8.7109375" style="5"/>
    <col min="183" max="183" width="8.7109375" style="51"/>
    <col min="184" max="184" width="8.7109375" style="5"/>
    <col min="185" max="185" width="8.7109375" style="51"/>
    <col min="186" max="186" width="8.7109375" style="5"/>
    <col min="187" max="187" width="8.7109375" style="51"/>
    <col min="188" max="188" width="8.7109375" style="5"/>
    <col min="189" max="189" width="8.7109375" style="51"/>
    <col min="190" max="190" width="8.7109375" style="5"/>
    <col min="191" max="191" width="8.7109375" style="51"/>
    <col min="192" max="192" width="8.7109375" style="5"/>
    <col min="193" max="193" width="8.7109375" style="51"/>
    <col min="194" max="194" width="8.7109375" style="5"/>
    <col min="195" max="195" width="8.7109375" style="51"/>
    <col min="196" max="196" width="8.7109375" style="5"/>
    <col min="197" max="197" width="8.7109375" style="51"/>
    <col min="198" max="198" width="8.7109375" style="5"/>
    <col min="199" max="199" width="8.7109375" style="51"/>
    <col min="200" max="200" width="8.7109375" style="5"/>
    <col min="201" max="201" width="8.7109375" style="51"/>
    <col min="202" max="202" width="8.7109375" style="5"/>
    <col min="203" max="203" width="8.7109375" style="51"/>
    <col min="204" max="204" width="8.7109375" style="5"/>
    <col min="205" max="205" width="8.7109375" style="51"/>
    <col min="206" max="206" width="8.7109375" style="5"/>
    <col min="207" max="207" width="8.7109375" style="51"/>
    <col min="208" max="208" width="8.7109375" style="5"/>
    <col min="209" max="209" width="8.7109375" style="51"/>
    <col min="210" max="210" width="8.7109375" style="5"/>
    <col min="211" max="211" width="8.7109375" style="51"/>
    <col min="212" max="212" width="8.7109375" style="5"/>
    <col min="213" max="213" width="8.7109375" style="51"/>
    <col min="214" max="214" width="8.7109375" style="5"/>
    <col min="215" max="215" width="8.7109375" style="51"/>
    <col min="216" max="216" width="8.7109375" style="5"/>
    <col min="217" max="217" width="8.7109375" style="51"/>
    <col min="218" max="218" width="8.7109375" style="5"/>
    <col min="219" max="219" width="8.7109375" style="51"/>
    <col min="220" max="220" width="8.7109375" style="5"/>
    <col min="221" max="221" width="8.7109375" style="51"/>
    <col min="222" max="222" width="8.7109375" style="5"/>
    <col min="223" max="223" width="8.7109375" style="51"/>
    <col min="224" max="224" width="8.7109375" style="5"/>
    <col min="225" max="225" width="8.7109375" style="51"/>
    <col min="226" max="226" width="8.7109375" style="5"/>
    <col min="227" max="227" width="8.7109375" style="51"/>
    <col min="228" max="228" width="8.7109375" style="5"/>
    <col min="229" max="229" width="8.7109375" style="51"/>
    <col min="230" max="230" width="8.7109375" style="5"/>
    <col min="231" max="231" width="8.7109375" style="51"/>
    <col min="232" max="232" width="8.7109375" style="5"/>
    <col min="233" max="233" width="8.7109375" style="51"/>
    <col min="234" max="234" width="8.7109375" style="5"/>
    <col min="235" max="235" width="8.7109375" style="51"/>
    <col min="236" max="236" width="8.7109375" style="5"/>
    <col min="237" max="237" width="8.7109375" style="51"/>
    <col min="238" max="238" width="8.7109375" style="5"/>
    <col min="239" max="239" width="8.7109375" style="51"/>
    <col min="240" max="240" width="8.7109375" style="5"/>
    <col min="241" max="241" width="8.7109375" style="51"/>
    <col min="242" max="242" width="8.7109375" style="5"/>
    <col min="243" max="243" width="8.7109375" style="51"/>
    <col min="244" max="244" width="8.7109375" style="5"/>
    <col min="245" max="245" width="8.7109375" style="51"/>
    <col min="246" max="246" width="8.7109375" style="5"/>
    <col min="247" max="247" width="8.7109375" style="51"/>
    <col min="248" max="248" width="8.7109375" style="5"/>
    <col min="249" max="249" width="8.7109375" style="51"/>
    <col min="250" max="250" width="8.7109375" style="5"/>
    <col min="251" max="251" width="8.7109375" style="51"/>
    <col min="252" max="252" width="8.7109375" style="5"/>
    <col min="253" max="253" width="8.7109375" style="51"/>
    <col min="254" max="254" width="8.7109375" style="5"/>
    <col min="255" max="255" width="8.7109375" style="51"/>
    <col min="256" max="256" width="8.7109375" style="5"/>
    <col min="257" max="257" width="8.7109375" style="51"/>
    <col min="258" max="258" width="8.7109375" style="5"/>
    <col min="259" max="259" width="8.7109375" style="51"/>
    <col min="260" max="260" width="8.7109375" style="5"/>
    <col min="261" max="261" width="8.7109375" style="51"/>
    <col min="262" max="262" width="8.7109375" style="5"/>
    <col min="263" max="263" width="8.7109375" style="51"/>
    <col min="264" max="264" width="8.7109375" style="5"/>
    <col min="265" max="265" width="8.7109375" style="51"/>
    <col min="266" max="266" width="8.7109375" style="5"/>
    <col min="267" max="267" width="8.7109375" style="51"/>
    <col min="268" max="268" width="8.7109375" style="5"/>
    <col min="269" max="269" width="8.7109375" style="51"/>
    <col min="270" max="270" width="8.7109375" style="5"/>
    <col min="271" max="271" width="8.7109375" style="51"/>
    <col min="272" max="272" width="8.7109375" style="5"/>
    <col min="273" max="273" width="8.7109375" style="51"/>
    <col min="274" max="274" width="8.7109375" style="5"/>
    <col min="275" max="275" width="8.7109375" style="51"/>
    <col min="276" max="276" width="8.7109375" style="5"/>
    <col min="277" max="277" width="8.7109375" style="51"/>
    <col min="278" max="278" width="8.7109375" style="5"/>
    <col min="279" max="279" width="8.7109375" style="51"/>
    <col min="280" max="280" width="8.7109375" style="5"/>
    <col min="281" max="281" width="8.7109375" style="51"/>
    <col min="282" max="282" width="8.7109375" style="5"/>
    <col min="283" max="283" width="8.7109375" style="51"/>
    <col min="284" max="284" width="8.7109375" style="5"/>
    <col min="285" max="285" width="8.7109375" style="51"/>
    <col min="286" max="286" width="8.7109375" style="5"/>
    <col min="287" max="287" width="8.7109375" style="51"/>
    <col min="288" max="288" width="8.7109375" style="5"/>
    <col min="289" max="289" width="8.7109375" style="51"/>
    <col min="290" max="290" width="8.7109375" style="5"/>
    <col min="291" max="291" width="8.7109375" style="51"/>
    <col min="292" max="292" width="8.7109375" style="5"/>
    <col min="293" max="293" width="8.7109375" style="51"/>
    <col min="294" max="294" width="8.7109375" style="5"/>
    <col min="295" max="295" width="8.7109375" style="51"/>
    <col min="296" max="296" width="8.7109375" style="5"/>
    <col min="297" max="297" width="8.7109375" style="51"/>
    <col min="298" max="298" width="8.7109375" style="5"/>
    <col min="299" max="299" width="8.7109375" style="51"/>
    <col min="300" max="300" width="8.7109375" style="5"/>
    <col min="301" max="301" width="8.7109375" style="51"/>
    <col min="302" max="302" width="8.7109375" style="5"/>
    <col min="303" max="303" width="8.7109375" style="51"/>
    <col min="304" max="304" width="8.7109375" style="5"/>
    <col min="305" max="305" width="8.7109375" style="51"/>
    <col min="306" max="306" width="8.7109375" style="5"/>
    <col min="307" max="307" width="8.7109375" style="51"/>
    <col min="308" max="308" width="8.7109375" style="5"/>
    <col min="309" max="309" width="8.7109375" style="51"/>
    <col min="310" max="310" width="8.7109375" style="5"/>
    <col min="311" max="311" width="8.7109375" style="51"/>
    <col min="312" max="312" width="8.7109375" style="5"/>
    <col min="313" max="313" width="8.7109375" style="51"/>
    <col min="314" max="314" width="8.7109375" style="5"/>
    <col min="315" max="315" width="8.7109375" style="51"/>
    <col min="316" max="316" width="8.7109375" style="5"/>
    <col min="317" max="317" width="8.7109375" style="51"/>
    <col min="318" max="318" width="8.7109375" style="5"/>
    <col min="319" max="319" width="8.7109375" style="51"/>
    <col min="320" max="320" width="8.7109375" style="26"/>
    <col min="321" max="321" width="8.7109375" style="5"/>
    <col min="322" max="368" width="8.7109375" style="27"/>
    <col min="369" max="16384" width="8.7109375" style="5"/>
  </cols>
  <sheetData>
    <row r="1" spans="1:61" ht="8.1" customHeight="1" x14ac:dyDescent="0.25"/>
    <row r="2" spans="1:61" ht="27.95" customHeight="1" x14ac:dyDescent="0.4">
      <c r="A2" s="65"/>
      <c r="B2" s="65"/>
      <c r="C2" s="66" t="s">
        <v>83</v>
      </c>
      <c r="D2" s="65"/>
      <c r="E2" s="66"/>
      <c r="F2" s="65"/>
      <c r="G2" s="66"/>
      <c r="H2" s="65"/>
    </row>
    <row r="3" spans="1:61" hidden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56" t="s">
        <v>42</v>
      </c>
      <c r="E4" s="56" t="s">
        <v>114</v>
      </c>
      <c r="F4" s="56" t="s">
        <v>135</v>
      </c>
      <c r="G4" s="56" t="s">
        <v>148</v>
      </c>
      <c r="H4" s="56" t="s">
        <v>193</v>
      </c>
      <c r="I4" s="56" t="s">
        <v>233</v>
      </c>
      <c r="J4" s="56" t="s">
        <v>234</v>
      </c>
      <c r="K4" s="56" t="s">
        <v>255</v>
      </c>
      <c r="L4" s="56" t="s">
        <v>318</v>
      </c>
      <c r="M4" s="56" t="s">
        <v>293</v>
      </c>
      <c r="N4" s="56" t="s">
        <v>336</v>
      </c>
      <c r="O4" s="56" t="s">
        <v>348</v>
      </c>
      <c r="P4" s="56" t="s">
        <v>344</v>
      </c>
      <c r="Q4" s="56" t="s">
        <v>364</v>
      </c>
      <c r="R4" s="56" t="s">
        <v>375</v>
      </c>
      <c r="S4" s="56" t="s">
        <v>489</v>
      </c>
      <c r="T4" s="56" t="s">
        <v>490</v>
      </c>
      <c r="U4" s="56" t="s">
        <v>378</v>
      </c>
      <c r="V4" s="56" t="s">
        <v>382</v>
      </c>
      <c r="W4" s="56" t="s">
        <v>410</v>
      </c>
      <c r="X4" s="56" t="s">
        <v>411</v>
      </c>
      <c r="Y4" s="56" t="s">
        <v>412</v>
      </c>
      <c r="Z4" s="56" t="s">
        <v>418</v>
      </c>
      <c r="AA4" s="56" t="s">
        <v>448</v>
      </c>
      <c r="AB4" s="56" t="s">
        <v>439</v>
      </c>
      <c r="AC4" s="56" t="s">
        <v>446</v>
      </c>
      <c r="AD4" s="56" t="s">
        <v>449</v>
      </c>
      <c r="AE4" s="56" t="s">
        <v>445</v>
      </c>
      <c r="AF4" s="56" t="s">
        <v>491</v>
      </c>
      <c r="AG4" s="56" t="s">
        <v>492</v>
      </c>
      <c r="AH4" s="56" t="s">
        <v>507</v>
      </c>
      <c r="AI4" s="56" t="s">
        <v>508</v>
      </c>
      <c r="AJ4" s="56" t="s">
        <v>509</v>
      </c>
      <c r="AK4" s="56" t="s">
        <v>522</v>
      </c>
      <c r="AL4" s="56" t="s">
        <v>523</v>
      </c>
      <c r="AM4" s="56" t="s">
        <v>530</v>
      </c>
      <c r="AN4" s="56" t="s">
        <v>531</v>
      </c>
      <c r="AO4" s="56" t="s">
        <v>559</v>
      </c>
      <c r="AP4" s="56" t="s">
        <v>542</v>
      </c>
      <c r="AQ4" s="56" t="s">
        <v>543</v>
      </c>
      <c r="AR4" s="56" t="s">
        <v>560</v>
      </c>
      <c r="AS4" s="56" t="s">
        <v>561</v>
      </c>
      <c r="AT4" s="56" t="s">
        <v>562</v>
      </c>
      <c r="AU4" s="56" t="s">
        <v>592</v>
      </c>
      <c r="AV4" s="56" t="s">
        <v>593</v>
      </c>
      <c r="AW4" s="56" t="s">
        <v>594</v>
      </c>
      <c r="AX4" s="56" t="s">
        <v>595</v>
      </c>
      <c r="AY4" s="56" t="s">
        <v>596</v>
      </c>
      <c r="AZ4" s="56" t="s">
        <v>597</v>
      </c>
      <c r="BA4" s="56" t="s">
        <v>598</v>
      </c>
      <c r="BB4" s="56" t="s">
        <v>621</v>
      </c>
      <c r="BC4" s="56" t="s">
        <v>622</v>
      </c>
      <c r="BD4" s="56" t="s">
        <v>623</v>
      </c>
      <c r="BE4" s="56" t="s">
        <v>624</v>
      </c>
      <c r="BF4" s="56" t="s">
        <v>625</v>
      </c>
      <c r="BG4" s="55" t="s">
        <v>80</v>
      </c>
    </row>
    <row r="5" spans="1:61" x14ac:dyDescent="0.25">
      <c r="A5" s="49">
        <f>BG5</f>
        <v>505.7</v>
      </c>
      <c r="B5" s="48">
        <v>1</v>
      </c>
      <c r="C5" s="52" t="s">
        <v>122</v>
      </c>
      <c r="D5" s="50"/>
      <c r="E5" s="50">
        <v>101.5</v>
      </c>
      <c r="F5" s="50">
        <v>83.333333333333329</v>
      </c>
      <c r="G5" s="50"/>
      <c r="H5" s="50"/>
      <c r="I5" s="50">
        <v>102.1</v>
      </c>
      <c r="J5" s="50">
        <v>90.909090909090907</v>
      </c>
      <c r="K5" s="50"/>
      <c r="L5" s="50">
        <v>101.4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>
        <v>100.3</v>
      </c>
      <c r="AV5" s="50">
        <v>100.4</v>
      </c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>
        <f>IF(ISERROR(SUM(LARGE(D5:BF5,1)+LARGE(D5:BF5,2)+LARGE(D5:BF5,3)+LARGE(D5:BF5,4)+LARGE(D5:BF5,5))),SUM(D5:BF5),SUM(LARGE(D5:BF5,1)+LARGE(D5:BF5,2)+LARGE(D5:BF5,3)+LARGE(D5:BF5,4)+LARGE(D5:BF5,5)))</f>
        <v>505.7</v>
      </c>
      <c r="BH5" s="5">
        <f>COUNTIF(D5:BF5,"&gt;.1")</f>
        <v>7</v>
      </c>
      <c r="BI5" s="48" t="s">
        <v>122</v>
      </c>
    </row>
    <row r="6" spans="1:61" x14ac:dyDescent="0.25">
      <c r="A6" s="49">
        <f>BG6</f>
        <v>486.38985507246377</v>
      </c>
      <c r="B6" s="48">
        <f>IF(A6=A5,B5,2)</f>
        <v>2</v>
      </c>
      <c r="C6" s="52" t="s">
        <v>356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>
        <v>100.6</v>
      </c>
      <c r="P6" s="73"/>
      <c r="Q6" s="73"/>
      <c r="R6" s="73">
        <v>54.838709677419359</v>
      </c>
      <c r="S6" s="73"/>
      <c r="T6" s="73"/>
      <c r="U6" s="73"/>
      <c r="V6" s="73">
        <v>93.333333333333329</v>
      </c>
      <c r="W6" s="73"/>
      <c r="X6" s="73">
        <v>86.956521739130437</v>
      </c>
      <c r="Y6" s="73"/>
      <c r="Z6" s="73"/>
      <c r="AA6" s="73"/>
      <c r="AB6" s="73"/>
      <c r="AC6" s="73">
        <v>18.181818181818173</v>
      </c>
      <c r="AD6" s="73"/>
      <c r="AE6" s="73">
        <v>58.823529411764703</v>
      </c>
      <c r="AF6" s="73">
        <v>103.1</v>
      </c>
      <c r="AG6" s="73"/>
      <c r="AH6" s="73"/>
      <c r="AI6" s="73">
        <v>102.4</v>
      </c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>
        <v>83.333333333333329</v>
      </c>
      <c r="BG6" s="73">
        <f>IF(ISERROR(SUM(LARGE(D6:BF6,1)+LARGE(D6:BF6,2)+LARGE(D6:BF6,3)+LARGE(D6:BF6,4)+LARGE(D6:BF6,5))),SUM(D6:BF6),SUM(LARGE(D6:BF6,1)+LARGE(D6:BF6,2)+LARGE(D6:BF6,3)+LARGE(D6:BF6,4)+LARGE(D6:BF6,5)))</f>
        <v>486.38985507246377</v>
      </c>
      <c r="BH6" s="74">
        <f>COUNTIF(D6:BF6,"&gt;.1")</f>
        <v>9</v>
      </c>
      <c r="BI6" s="48" t="s">
        <v>356</v>
      </c>
    </row>
    <row r="7" spans="1:61" x14ac:dyDescent="0.25">
      <c r="A7" s="49">
        <f>BG7</f>
        <v>474.02717086834735</v>
      </c>
      <c r="B7" s="48">
        <f>IF(A7=A6,B6,3)</f>
        <v>3</v>
      </c>
      <c r="C7" s="52" t="s">
        <v>265</v>
      </c>
      <c r="D7" s="50"/>
      <c r="E7" s="50"/>
      <c r="F7" s="50"/>
      <c r="G7" s="50"/>
      <c r="H7" s="50"/>
      <c r="I7" s="50"/>
      <c r="J7" s="50"/>
      <c r="K7" s="50">
        <v>84.615384615384613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>
        <v>93.333333333333329</v>
      </c>
      <c r="W7" s="50"/>
      <c r="X7" s="50"/>
      <c r="Y7" s="50">
        <v>64.705882352941174</v>
      </c>
      <c r="Z7" s="50"/>
      <c r="AA7" s="50"/>
      <c r="AB7" s="50"/>
      <c r="AC7" s="50"/>
      <c r="AD7" s="50"/>
      <c r="AE7" s="50">
        <v>94.117647058823536</v>
      </c>
      <c r="AF7" s="50"/>
      <c r="AG7" s="50"/>
      <c r="AH7" s="50"/>
      <c r="AI7" s="50"/>
      <c r="AJ7" s="50">
        <v>90.476190476190482</v>
      </c>
      <c r="AK7" s="50"/>
      <c r="AL7" s="50"/>
      <c r="AM7" s="50"/>
      <c r="AN7" s="50"/>
      <c r="AO7" s="50"/>
      <c r="AP7" s="50"/>
      <c r="AQ7" s="50"/>
      <c r="AR7" s="50">
        <v>101.1</v>
      </c>
      <c r="AS7" s="50"/>
      <c r="AT7" s="50"/>
      <c r="AU7" s="50"/>
      <c r="AV7" s="50"/>
      <c r="AW7" s="50"/>
      <c r="AX7" s="50"/>
      <c r="AY7" s="50">
        <v>95</v>
      </c>
      <c r="AZ7" s="50"/>
      <c r="BA7" s="50"/>
      <c r="BB7" s="50">
        <v>88.888888888888886</v>
      </c>
      <c r="BC7" s="50"/>
      <c r="BD7" s="50">
        <v>53.846153846153847</v>
      </c>
      <c r="BE7" s="50"/>
      <c r="BF7" s="50"/>
      <c r="BG7" s="50">
        <f>IF(ISERROR(SUM(LARGE(D7:BF7,1)+LARGE(D7:BF7,2)+LARGE(D7:BF7,3)+LARGE(D7:BF7,4)+LARGE(D7:BF7,5))),SUM(D7:BF7),SUM(LARGE(D7:BF7,1)+LARGE(D7:BF7,2)+LARGE(D7:BF7,3)+LARGE(D7:BF7,4)+LARGE(D7:BF7,5)))</f>
        <v>474.02717086834735</v>
      </c>
      <c r="BH7" s="5">
        <f>COUNTIF(D7:BF7,"&gt;.1")</f>
        <v>9</v>
      </c>
      <c r="BI7" s="48" t="s">
        <v>265</v>
      </c>
    </row>
    <row r="8" spans="1:61" x14ac:dyDescent="0.25">
      <c r="A8" s="49">
        <f>BG8</f>
        <v>473.57019969278031</v>
      </c>
      <c r="B8" s="48">
        <f>IF(A8=A7,B7,4)</f>
        <v>4</v>
      </c>
      <c r="C8" s="52" t="s">
        <v>199</v>
      </c>
      <c r="D8" s="73"/>
      <c r="E8" s="73"/>
      <c r="F8" s="73"/>
      <c r="G8" s="73"/>
      <c r="H8" s="73">
        <v>102.7</v>
      </c>
      <c r="I8" s="73"/>
      <c r="J8" s="73"/>
      <c r="K8" s="73"/>
      <c r="L8" s="73"/>
      <c r="M8" s="73"/>
      <c r="N8" s="73"/>
      <c r="O8" s="73"/>
      <c r="P8" s="73"/>
      <c r="Q8" s="73"/>
      <c r="R8" s="73">
        <v>90.322580645161295</v>
      </c>
      <c r="S8" s="73"/>
      <c r="T8" s="73"/>
      <c r="U8" s="73"/>
      <c r="V8" s="73"/>
      <c r="W8" s="73"/>
      <c r="X8" s="73"/>
      <c r="Y8" s="73"/>
      <c r="Z8" s="73"/>
      <c r="AA8" s="73"/>
      <c r="AB8" s="73">
        <v>93.333333333333329</v>
      </c>
      <c r="AC8" s="73"/>
      <c r="AD8" s="73"/>
      <c r="AE8" s="73"/>
      <c r="AF8" s="73"/>
      <c r="AG8" s="73"/>
      <c r="AH8" s="73">
        <v>101.5</v>
      </c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>
        <v>75</v>
      </c>
      <c r="AW8" s="73"/>
      <c r="AX8" s="73"/>
      <c r="AY8" s="73"/>
      <c r="AZ8" s="73"/>
      <c r="BA8" s="73"/>
      <c r="BB8" s="73"/>
      <c r="BC8" s="73"/>
      <c r="BD8" s="73"/>
      <c r="BE8" s="73">
        <v>85.714285714285708</v>
      </c>
      <c r="BF8" s="73"/>
      <c r="BG8" s="73">
        <f>IF(ISERROR(SUM(LARGE(D8:BF8,1)+LARGE(D8:BF8,2)+LARGE(D8:BF8,3)+LARGE(D8:BF8,4)+LARGE(D8:BF8,5))),SUM(D8:BF8),SUM(LARGE(D8:BF8,1)+LARGE(D8:BF8,2)+LARGE(D8:BF8,3)+LARGE(D8:BF8,4)+LARGE(D8:BF8,5)))</f>
        <v>473.57019969278031</v>
      </c>
      <c r="BH8" s="74">
        <f>COUNTIF(D8:BF8,"&gt;.1")</f>
        <v>6</v>
      </c>
      <c r="BI8" s="48" t="s">
        <v>199</v>
      </c>
    </row>
    <row r="9" spans="1:61" x14ac:dyDescent="0.25">
      <c r="A9" s="49">
        <f>BG9</f>
        <v>472.89716225803181</v>
      </c>
      <c r="B9" s="48">
        <f>IF(A9=A8,B8,5)</f>
        <v>5</v>
      </c>
      <c r="C9" s="52" t="s">
        <v>123</v>
      </c>
      <c r="D9" s="50"/>
      <c r="E9" s="50">
        <v>73.333333333333329</v>
      </c>
      <c r="F9" s="50"/>
      <c r="G9" s="50">
        <v>22.222222222222229</v>
      </c>
      <c r="H9" s="50"/>
      <c r="I9" s="50"/>
      <c r="J9" s="50"/>
      <c r="K9" s="50">
        <v>97.435897435897431</v>
      </c>
      <c r="L9" s="50"/>
      <c r="M9" s="50">
        <v>90.909090909090907</v>
      </c>
      <c r="N9" s="50">
        <v>42.857142857142861</v>
      </c>
      <c r="O9" s="50"/>
      <c r="P9" s="50"/>
      <c r="Q9" s="50"/>
      <c r="R9" s="50">
        <v>48.387096774193552</v>
      </c>
      <c r="S9" s="50"/>
      <c r="T9" s="50"/>
      <c r="U9" s="50"/>
      <c r="V9" s="50">
        <v>70</v>
      </c>
      <c r="W9" s="50"/>
      <c r="X9" s="50">
        <v>95.652173913043484</v>
      </c>
      <c r="Y9" s="50"/>
      <c r="Z9" s="50"/>
      <c r="AA9" s="50"/>
      <c r="AB9" s="50"/>
      <c r="AC9" s="50"/>
      <c r="AD9" s="50"/>
      <c r="AE9" s="50">
        <v>35.294117647058812</v>
      </c>
      <c r="AF9" s="50"/>
      <c r="AG9" s="50"/>
      <c r="AH9" s="50"/>
      <c r="AI9" s="50">
        <v>87.5</v>
      </c>
      <c r="AJ9" s="50">
        <v>19.047999999999998</v>
      </c>
      <c r="AK9" s="50"/>
      <c r="AL9" s="50"/>
      <c r="AM9" s="50"/>
      <c r="AN9" s="50"/>
      <c r="AO9" s="50">
        <v>101.4</v>
      </c>
      <c r="AP9" s="50"/>
      <c r="AQ9" s="50"/>
      <c r="AR9" s="50"/>
      <c r="AS9" s="50"/>
      <c r="AT9" s="50"/>
      <c r="AU9" s="50"/>
      <c r="AV9" s="50"/>
      <c r="AW9" s="50">
        <v>86.666666666666671</v>
      </c>
      <c r="AX9" s="50">
        <v>78.260869565217391</v>
      </c>
      <c r="AY9" s="50"/>
      <c r="AZ9" s="50"/>
      <c r="BA9" s="50"/>
      <c r="BB9" s="50">
        <v>74.074074074074076</v>
      </c>
      <c r="BC9" s="50"/>
      <c r="BD9" s="50">
        <v>61.53846153846154</v>
      </c>
      <c r="BE9" s="50"/>
      <c r="BF9" s="50"/>
      <c r="BG9" s="50">
        <f>IF(ISERROR(SUM(LARGE(D9:BF9,1)+LARGE(D9:BF9,2)+LARGE(D9:BF9,3)+LARGE(D9:BF9,4)+LARGE(D9:BF9,5))),SUM(D9:BF9),SUM(LARGE(D9:BF9,1)+LARGE(D9:BF9,2)+LARGE(D9:BF9,3)+LARGE(D9:BF9,4)+LARGE(D9:BF9,5)))</f>
        <v>472.89716225803181</v>
      </c>
      <c r="BH9" s="5">
        <f>COUNTIF(D9:BF9,"&gt;.1")</f>
        <v>16</v>
      </c>
      <c r="BI9" s="48" t="s">
        <v>123</v>
      </c>
    </row>
    <row r="10" spans="1:61" x14ac:dyDescent="0.25">
      <c r="A10" s="49">
        <f>BG10</f>
        <v>457.29225589225592</v>
      </c>
      <c r="B10" s="48">
        <f>IF(A10=A9,B9,6)</f>
        <v>6</v>
      </c>
      <c r="C10" s="52" t="s">
        <v>168</v>
      </c>
      <c r="D10" s="73"/>
      <c r="E10" s="73"/>
      <c r="F10" s="73"/>
      <c r="G10" s="73">
        <v>88.888888888888886</v>
      </c>
      <c r="H10" s="73">
        <v>88.888888888888886</v>
      </c>
      <c r="I10" s="73"/>
      <c r="J10" s="73"/>
      <c r="K10" s="73">
        <v>46.153846153846146</v>
      </c>
      <c r="L10" s="73"/>
      <c r="M10" s="73">
        <v>59.090909090909086</v>
      </c>
      <c r="N10" s="73">
        <v>19.047619047619051</v>
      </c>
      <c r="O10" s="73"/>
      <c r="P10" s="73"/>
      <c r="Q10" s="73"/>
      <c r="R10" s="73"/>
      <c r="S10" s="73"/>
      <c r="T10" s="73"/>
      <c r="U10" s="73"/>
      <c r="V10" s="73">
        <v>26.666666666666657</v>
      </c>
      <c r="W10" s="73"/>
      <c r="X10" s="73">
        <v>78.260869565217391</v>
      </c>
      <c r="Y10" s="73"/>
      <c r="Z10" s="73"/>
      <c r="AA10" s="73"/>
      <c r="AB10" s="73">
        <v>60</v>
      </c>
      <c r="AC10" s="73"/>
      <c r="AD10" s="73"/>
      <c r="AE10" s="73">
        <v>76.470588235294116</v>
      </c>
      <c r="AF10" s="73">
        <v>29.032258064516128</v>
      </c>
      <c r="AG10" s="73"/>
      <c r="AH10" s="73"/>
      <c r="AI10" s="73">
        <v>66.666666666666657</v>
      </c>
      <c r="AJ10" s="73">
        <v>33.333333333333329</v>
      </c>
      <c r="AK10" s="73">
        <v>75</v>
      </c>
      <c r="AL10" s="73"/>
      <c r="AM10" s="73"/>
      <c r="AN10" s="73">
        <v>101.4</v>
      </c>
      <c r="AO10" s="73"/>
      <c r="AP10" s="73"/>
      <c r="AQ10" s="73"/>
      <c r="AR10" s="73">
        <v>81.818181818181813</v>
      </c>
      <c r="AS10" s="73"/>
      <c r="AT10" s="73"/>
      <c r="AU10" s="73"/>
      <c r="AV10" s="73"/>
      <c r="AW10" s="73"/>
      <c r="AX10" s="73"/>
      <c r="AY10" s="73">
        <v>70</v>
      </c>
      <c r="AZ10" s="73"/>
      <c r="BA10" s="73"/>
      <c r="BB10" s="73">
        <v>96.296296296296291</v>
      </c>
      <c r="BC10" s="73"/>
      <c r="BD10" s="73"/>
      <c r="BE10" s="73"/>
      <c r="BF10" s="73">
        <v>16.666666666666657</v>
      </c>
      <c r="BG10" s="73">
        <f>IF(ISERROR(SUM(LARGE(D10:BF10,1)+LARGE(D10:BF10,2)+LARGE(D10:BF10,3)+LARGE(D10:BF10,4)+LARGE(D10:BF10,5))),SUM(D10:BF10),SUM(LARGE(D10:BF10,1)+LARGE(D10:BF10,2)+LARGE(D10:BF10,3)+LARGE(D10:BF10,4)+LARGE(D10:BF10,5)))</f>
        <v>457.29225589225592</v>
      </c>
      <c r="BH10" s="74">
        <f>COUNTIF(D10:BF10,"&gt;.1")</f>
        <v>18</v>
      </c>
      <c r="BI10" s="48" t="s">
        <v>168</v>
      </c>
    </row>
    <row r="11" spans="1:61" x14ac:dyDescent="0.25">
      <c r="A11" s="49">
        <f>BG11</f>
        <v>450.94118844118839</v>
      </c>
      <c r="B11" s="48">
        <f>IF(A11=A10,B10,7)</f>
        <v>7</v>
      </c>
      <c r="C11" s="52" t="s">
        <v>169</v>
      </c>
      <c r="D11" s="50"/>
      <c r="E11" s="50"/>
      <c r="F11" s="50"/>
      <c r="G11" s="50">
        <v>88.888888888888886</v>
      </c>
      <c r="H11" s="50">
        <v>92.592592592592595</v>
      </c>
      <c r="I11" s="50"/>
      <c r="J11" s="50"/>
      <c r="K11" s="50">
        <v>97.435897435897431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>
        <v>79.166666666666657</v>
      </c>
      <c r="AJ11" s="50"/>
      <c r="AK11" s="50"/>
      <c r="AL11" s="50"/>
      <c r="AM11" s="50"/>
      <c r="AN11" s="50"/>
      <c r="AO11" s="50">
        <v>92.857142857142861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>
        <v>77.777777777777771</v>
      </c>
      <c r="BC11" s="50"/>
      <c r="BD11" s="50"/>
      <c r="BE11" s="50"/>
      <c r="BF11" s="50"/>
      <c r="BG11" s="50">
        <f>IF(ISERROR(SUM(LARGE(D11:BF11,1)+LARGE(D11:BF11,2)+LARGE(D11:BF11,3)+LARGE(D11:BF11,4)+LARGE(D11:BF11,5))),SUM(D11:BF11),SUM(LARGE(D11:BF11,1)+LARGE(D11:BF11,2)+LARGE(D11:BF11,3)+LARGE(D11:BF11,4)+LARGE(D11:BF11,5)))</f>
        <v>450.94118844118839</v>
      </c>
      <c r="BH11" s="5">
        <f>COUNTIF(D11:BF11,"&gt;.1")</f>
        <v>6</v>
      </c>
      <c r="BI11" s="48" t="s">
        <v>169</v>
      </c>
    </row>
    <row r="12" spans="1:61" x14ac:dyDescent="0.25">
      <c r="A12" s="49">
        <f>BG12</f>
        <v>449.44054631670338</v>
      </c>
      <c r="B12" s="48">
        <f>IF(A12=A11,B11,8)</f>
        <v>8</v>
      </c>
      <c r="C12" s="52" t="s">
        <v>177</v>
      </c>
      <c r="D12" s="73"/>
      <c r="E12" s="73"/>
      <c r="F12" s="73"/>
      <c r="G12" s="73"/>
      <c r="H12" s="73">
        <v>44.444444444444443</v>
      </c>
      <c r="I12" s="73"/>
      <c r="J12" s="73"/>
      <c r="K12" s="73">
        <v>61.538461538461533</v>
      </c>
      <c r="L12" s="73"/>
      <c r="M12" s="73">
        <v>68.181818181818187</v>
      </c>
      <c r="N12" s="73">
        <v>102.1</v>
      </c>
      <c r="O12" s="73"/>
      <c r="P12" s="73"/>
      <c r="Q12" s="73"/>
      <c r="R12" s="73">
        <v>74.193548387096769</v>
      </c>
      <c r="S12" s="73"/>
      <c r="T12" s="73"/>
      <c r="U12" s="73"/>
      <c r="V12" s="73">
        <v>93.333333333333329</v>
      </c>
      <c r="W12" s="73"/>
      <c r="X12" s="73">
        <v>86.956521739130437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>
        <v>66.666666666666657</v>
      </c>
      <c r="AI12" s="73"/>
      <c r="AJ12" s="73"/>
      <c r="AK12" s="73"/>
      <c r="AL12" s="73"/>
      <c r="AM12" s="73"/>
      <c r="AN12" s="73">
        <v>92.857142857142861</v>
      </c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>
        <f>IF(ISERROR(SUM(LARGE(D12:BF12,1)+LARGE(D12:BF12,2)+LARGE(D12:BF12,3)+LARGE(D12:BF12,4)+LARGE(D12:BF12,5))),SUM(D12:BF12),SUM(LARGE(D12:BF12,1)+LARGE(D12:BF12,2)+LARGE(D12:BF12,3)+LARGE(D12:BF12,4)+LARGE(D12:BF12,5)))</f>
        <v>449.44054631670338</v>
      </c>
      <c r="BH12" s="74">
        <f>COUNTIF(D12:BF12,"&gt;.1")</f>
        <v>9</v>
      </c>
      <c r="BI12" s="48" t="s">
        <v>177</v>
      </c>
    </row>
    <row r="13" spans="1:61" x14ac:dyDescent="0.25">
      <c r="A13" s="49">
        <f>BG13</f>
        <v>447.95034241121198</v>
      </c>
      <c r="B13" s="48">
        <f>IF(A13=A12,B12,9)</f>
        <v>9</v>
      </c>
      <c r="C13" s="52" t="s">
        <v>263</v>
      </c>
      <c r="D13" s="50"/>
      <c r="E13" s="50"/>
      <c r="F13" s="50"/>
      <c r="G13" s="50"/>
      <c r="H13" s="50"/>
      <c r="I13" s="50"/>
      <c r="J13" s="50"/>
      <c r="K13" s="50">
        <v>103.8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>
        <v>73.913043478260875</v>
      </c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>
        <v>45.833333333333329</v>
      </c>
      <c r="AJ13" s="50">
        <v>76.19047619047619</v>
      </c>
      <c r="AK13" s="50"/>
      <c r="AL13" s="50"/>
      <c r="AM13" s="50"/>
      <c r="AN13" s="50"/>
      <c r="AO13" s="50"/>
      <c r="AP13" s="50">
        <v>92.307692307692307</v>
      </c>
      <c r="AQ13" s="50"/>
      <c r="AR13" s="50"/>
      <c r="AS13" s="50"/>
      <c r="AT13" s="50"/>
      <c r="AU13" s="50"/>
      <c r="AV13" s="50"/>
      <c r="AW13" s="50">
        <v>80</v>
      </c>
      <c r="AX13" s="50">
        <v>95.652173913043484</v>
      </c>
      <c r="AY13" s="50"/>
      <c r="AZ13" s="50"/>
      <c r="BA13" s="50"/>
      <c r="BB13" s="50"/>
      <c r="BC13" s="50"/>
      <c r="BD13" s="50"/>
      <c r="BE13" s="50"/>
      <c r="BF13" s="50"/>
      <c r="BG13" s="50">
        <f>IF(ISERROR(SUM(LARGE(D13:BF13,1)+LARGE(D13:BF13,2)+LARGE(D13:BF13,3)+LARGE(D13:BF13,4)+LARGE(D13:BF13,5))),SUM(D13:BF13),SUM(LARGE(D13:BF13,1)+LARGE(D13:BF13,2)+LARGE(D13:BF13,3)+LARGE(D13:BF13,4)+LARGE(D13:BF13,5)))</f>
        <v>447.95034241121198</v>
      </c>
      <c r="BH13" s="5">
        <f>COUNTIF(D13:BF13,"&gt;.1")</f>
        <v>7</v>
      </c>
      <c r="BI13" s="48" t="s">
        <v>263</v>
      </c>
    </row>
    <row r="14" spans="1:61" x14ac:dyDescent="0.25">
      <c r="A14" s="49">
        <f>BG14</f>
        <v>442.33893418409548</v>
      </c>
      <c r="B14" s="48">
        <f>IF(A14=A13,B13,10)</f>
        <v>10</v>
      </c>
      <c r="C14" s="52" t="s">
        <v>63</v>
      </c>
      <c r="D14" s="73">
        <v>87.5</v>
      </c>
      <c r="E14" s="73">
        <v>73.333333333333329</v>
      </c>
      <c r="F14" s="73"/>
      <c r="G14" s="73">
        <v>22.222222222222229</v>
      </c>
      <c r="H14" s="73"/>
      <c r="I14" s="73"/>
      <c r="J14" s="73"/>
      <c r="K14" s="73">
        <v>87.179487179487182</v>
      </c>
      <c r="L14" s="73">
        <v>85.714285714285708</v>
      </c>
      <c r="M14" s="73"/>
      <c r="N14" s="73"/>
      <c r="O14" s="73"/>
      <c r="P14" s="73">
        <v>64.285714285714278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>
        <v>80.645161290322591</v>
      </c>
      <c r="AG14" s="73"/>
      <c r="AH14" s="73"/>
      <c r="AI14" s="73"/>
      <c r="AJ14" s="73">
        <v>42.857142857142861</v>
      </c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>
        <v>101.3</v>
      </c>
      <c r="BB14" s="73"/>
      <c r="BC14" s="73"/>
      <c r="BD14" s="73"/>
      <c r="BE14" s="73"/>
      <c r="BF14" s="73"/>
      <c r="BG14" s="73">
        <f>IF(ISERROR(SUM(LARGE(D14:BF14,1)+LARGE(D14:BF14,2)+LARGE(D14:BF14,3)+LARGE(D14:BF14,4)+LARGE(D14:BF14,5))),SUM(D14:BF14),SUM(LARGE(D14:BF14,1)+LARGE(D14:BF14,2)+LARGE(D14:BF14,3)+LARGE(D14:BF14,4)+LARGE(D14:BF14,5)))</f>
        <v>442.33893418409548</v>
      </c>
      <c r="BH14" s="74">
        <f>COUNTIF(D14:BF14,"&gt;.1")</f>
        <v>9</v>
      </c>
      <c r="BI14" s="48" t="s">
        <v>63</v>
      </c>
    </row>
    <row r="15" spans="1:61" x14ac:dyDescent="0.25">
      <c r="A15" s="49">
        <f>BG15</f>
        <v>441.31812631812636</v>
      </c>
      <c r="B15" s="48">
        <f>IF(A15=A14,B14,11)</f>
        <v>11</v>
      </c>
      <c r="C15" s="52" t="s">
        <v>171</v>
      </c>
      <c r="D15" s="50"/>
      <c r="E15" s="50"/>
      <c r="F15" s="50"/>
      <c r="G15" s="50">
        <v>80.555555555555557</v>
      </c>
      <c r="H15" s="50"/>
      <c r="I15" s="50"/>
      <c r="J15" s="50"/>
      <c r="K15" s="50"/>
      <c r="L15" s="50"/>
      <c r="M15" s="50">
        <v>90.909090909090907</v>
      </c>
      <c r="N15" s="50">
        <v>95.238095238095241</v>
      </c>
      <c r="O15" s="50"/>
      <c r="P15" s="50"/>
      <c r="Q15" s="50"/>
      <c r="R15" s="50"/>
      <c r="S15" s="50"/>
      <c r="T15" s="50"/>
      <c r="U15" s="50"/>
      <c r="V15" s="50"/>
      <c r="W15" s="50"/>
      <c r="X15" s="50">
        <v>56.521739130434781</v>
      </c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>
        <v>90</v>
      </c>
      <c r="AZ15" s="50"/>
      <c r="BA15" s="50"/>
      <c r="BB15" s="50"/>
      <c r="BC15" s="50"/>
      <c r="BD15" s="50">
        <v>84.615384615384613</v>
      </c>
      <c r="BE15" s="50"/>
      <c r="BF15" s="50"/>
      <c r="BG15" s="50">
        <f>IF(ISERROR(SUM(LARGE(D15:BF15,1)+LARGE(D15:BF15,2)+LARGE(D15:BF15,3)+LARGE(D15:BF15,4)+LARGE(D15:BF15,5))),SUM(D15:BF15),SUM(LARGE(D15:BF15,1)+LARGE(D15:BF15,2)+LARGE(D15:BF15,3)+LARGE(D15:BF15,4)+LARGE(D15:BF15,5)))</f>
        <v>441.31812631812636</v>
      </c>
      <c r="BH15" s="5">
        <f>COUNTIF(D15:BF15,"&gt;.1")</f>
        <v>6</v>
      </c>
      <c r="BI15" s="48" t="s">
        <v>171</v>
      </c>
    </row>
    <row r="16" spans="1:61" x14ac:dyDescent="0.25">
      <c r="A16" s="49">
        <f>BG16</f>
        <v>428.96464646464648</v>
      </c>
      <c r="B16" s="48">
        <f>IF(A16=A15,B15,12)</f>
        <v>12</v>
      </c>
      <c r="C16" s="52" t="s">
        <v>167</v>
      </c>
      <c r="D16" s="73"/>
      <c r="E16" s="73"/>
      <c r="F16" s="73"/>
      <c r="G16" s="73">
        <v>94.444444444444443</v>
      </c>
      <c r="H16" s="73">
        <v>77.777777777777771</v>
      </c>
      <c r="I16" s="73"/>
      <c r="J16" s="73"/>
      <c r="K16" s="73"/>
      <c r="L16" s="73"/>
      <c r="M16" s="73">
        <v>68.181818181818187</v>
      </c>
      <c r="N16" s="73"/>
      <c r="O16" s="73"/>
      <c r="P16" s="73"/>
      <c r="Q16" s="73"/>
      <c r="R16" s="73"/>
      <c r="S16" s="73"/>
      <c r="T16" s="73"/>
      <c r="U16" s="73"/>
      <c r="V16" s="73">
        <v>76.666666666666657</v>
      </c>
      <c r="W16" s="73"/>
      <c r="X16" s="73"/>
      <c r="Y16" s="73">
        <v>29.411764705882348</v>
      </c>
      <c r="Z16" s="73"/>
      <c r="AA16" s="73"/>
      <c r="AB16" s="73">
        <v>86.666666666666671</v>
      </c>
      <c r="AC16" s="73"/>
      <c r="AD16" s="73"/>
      <c r="AE16" s="73"/>
      <c r="AF16" s="73">
        <v>54.838709677419359</v>
      </c>
      <c r="AG16" s="73"/>
      <c r="AH16" s="73"/>
      <c r="AI16" s="73">
        <v>79.166666666666657</v>
      </c>
      <c r="AJ16" s="73">
        <v>4.7619999999999996</v>
      </c>
      <c r="AK16" s="73"/>
      <c r="AL16" s="73"/>
      <c r="AM16" s="73"/>
      <c r="AN16" s="73"/>
      <c r="AO16" s="73">
        <v>7.1428571428571388</v>
      </c>
      <c r="AP16" s="73"/>
      <c r="AQ16" s="73"/>
      <c r="AR16" s="73">
        <v>90.909090909090907</v>
      </c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>
        <f>IF(ISERROR(SUM(LARGE(D16:BF16,1)+LARGE(D16:BF16,2)+LARGE(D16:BF16,3)+LARGE(D16:BF16,4)+LARGE(D16:BF16,5))),SUM(D16:BF16),SUM(LARGE(D16:BF16,1)+LARGE(D16:BF16,2)+LARGE(D16:BF16,3)+LARGE(D16:BF16,4)+LARGE(D16:BF16,5)))</f>
        <v>428.96464646464648</v>
      </c>
      <c r="BH16" s="74">
        <f>COUNTIF(D16:BF16,"&gt;.1")</f>
        <v>11</v>
      </c>
      <c r="BI16" s="48" t="s">
        <v>167</v>
      </c>
    </row>
    <row r="17" spans="1:61" x14ac:dyDescent="0.25">
      <c r="A17" s="49">
        <f>BG17</f>
        <v>416.83501683501686</v>
      </c>
      <c r="B17" s="48">
        <f>IF(A17=A16,B16,13)</f>
        <v>13</v>
      </c>
      <c r="C17" s="52" t="s">
        <v>200</v>
      </c>
      <c r="D17" s="50"/>
      <c r="E17" s="50"/>
      <c r="F17" s="50"/>
      <c r="G17" s="50"/>
      <c r="H17" s="50">
        <v>96.296296296296291</v>
      </c>
      <c r="I17" s="50"/>
      <c r="J17" s="50"/>
      <c r="K17" s="50"/>
      <c r="L17" s="50"/>
      <c r="M17" s="50">
        <v>90.909090909090907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>
        <v>75</v>
      </c>
      <c r="AA17" s="50"/>
      <c r="AB17" s="50"/>
      <c r="AC17" s="50"/>
      <c r="AD17" s="50"/>
      <c r="AE17" s="50"/>
      <c r="AF17" s="50"/>
      <c r="AG17" s="50"/>
      <c r="AH17" s="50"/>
      <c r="AI17" s="50">
        <v>91.666666666666671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>
        <v>62.962962962962962</v>
      </c>
      <c r="BC17" s="50"/>
      <c r="BD17" s="50"/>
      <c r="BE17" s="50"/>
      <c r="BF17" s="50"/>
      <c r="BG17" s="50">
        <f>IF(ISERROR(SUM(LARGE(D17:BF17,1)+LARGE(D17:BF17,2)+LARGE(D17:BF17,3)+LARGE(D17:BF17,4)+LARGE(D17:BF17,5))),SUM(D17:BF17),SUM(LARGE(D17:BF17,1)+LARGE(D17:BF17,2)+LARGE(D17:BF17,3)+LARGE(D17:BF17,4)+LARGE(D17:BF17,5)))</f>
        <v>416.83501683501686</v>
      </c>
      <c r="BH17" s="5">
        <f>COUNTIF(D17:BF17,"&gt;.1")</f>
        <v>5</v>
      </c>
      <c r="BI17" s="48" t="s">
        <v>200</v>
      </c>
    </row>
    <row r="18" spans="1:61" x14ac:dyDescent="0.25">
      <c r="A18" s="49">
        <f>BG18</f>
        <v>410.98692973692971</v>
      </c>
      <c r="B18" s="48">
        <f>IF(A18=A17,B17,14)</f>
        <v>14</v>
      </c>
      <c r="C18" s="52" t="s">
        <v>102</v>
      </c>
      <c r="D18" s="73">
        <v>81.25</v>
      </c>
      <c r="E18" s="73"/>
      <c r="F18" s="73"/>
      <c r="G18" s="73"/>
      <c r="H18" s="73"/>
      <c r="I18" s="73">
        <v>95.238095238095241</v>
      </c>
      <c r="J18" s="73">
        <v>63.636363636363633</v>
      </c>
      <c r="K18" s="73"/>
      <c r="L18" s="73"/>
      <c r="M18" s="73"/>
      <c r="N18" s="73"/>
      <c r="O18" s="73"/>
      <c r="P18" s="73">
        <v>21.428571428571431</v>
      </c>
      <c r="Q18" s="73"/>
      <c r="R18" s="73"/>
      <c r="S18" s="73">
        <v>66.666666666666657</v>
      </c>
      <c r="T18" s="73"/>
      <c r="U18" s="73"/>
      <c r="V18" s="73"/>
      <c r="W18" s="73"/>
      <c r="X18" s="73"/>
      <c r="Y18" s="73"/>
      <c r="Z18" s="73"/>
      <c r="AA18" s="73"/>
      <c r="AB18" s="73"/>
      <c r="AC18" s="73">
        <v>90.909090909090907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3">
        <v>76.92307692307692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>
        <v>33.333333333333329</v>
      </c>
      <c r="BG18" s="73">
        <f>IF(ISERROR(SUM(LARGE(D18:BF18,1)+LARGE(D18:BF18,2)+LARGE(D18:BF18,3)+LARGE(D18:BF18,4)+LARGE(D18:BF18,5))),SUM(D18:BF18),SUM(LARGE(D18:BF18,1)+LARGE(D18:BF18,2)+LARGE(D18:BF18,3)+LARGE(D18:BF18,4)+LARGE(D18:BF18,5)))</f>
        <v>410.98692973692971</v>
      </c>
      <c r="BH18" s="74">
        <f>COUNTIF(D18:BF18,"&gt;.1")</f>
        <v>8</v>
      </c>
      <c r="BI18" s="48" t="s">
        <v>102</v>
      </c>
    </row>
    <row r="19" spans="1:61" x14ac:dyDescent="0.25">
      <c r="A19" s="49">
        <f>BG19</f>
        <v>405.00000000000006</v>
      </c>
      <c r="B19" s="48">
        <f>IF(A19=A18,B18,15)</f>
        <v>15</v>
      </c>
      <c r="C19" s="52" t="s">
        <v>137</v>
      </c>
      <c r="D19" s="50"/>
      <c r="E19" s="50"/>
      <c r="F19" s="50">
        <v>101.2</v>
      </c>
      <c r="G19" s="50"/>
      <c r="H19" s="50"/>
      <c r="I19" s="50"/>
      <c r="J19" s="50"/>
      <c r="K19" s="50"/>
      <c r="L19" s="50"/>
      <c r="M19" s="50"/>
      <c r="N19" s="50"/>
      <c r="O19" s="50"/>
      <c r="P19" s="50">
        <v>101.4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>
        <v>101.1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>
        <v>101.3</v>
      </c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>
        <f>IF(ISERROR(SUM(LARGE(D19:BF19,1)+LARGE(D19:BF19,2)+LARGE(D19:BF19,3)+LARGE(D19:BF19,4)+LARGE(D19:BF19,5))),SUM(D19:BF19),SUM(LARGE(D19:BF19,1)+LARGE(D19:BF19,2)+LARGE(D19:BF19,3)+LARGE(D19:BF19,4)+LARGE(D19:BF19,5)))</f>
        <v>405.00000000000006</v>
      </c>
      <c r="BH19" s="5">
        <f>COUNTIF(D19:BF19,"&gt;.1")</f>
        <v>4</v>
      </c>
      <c r="BI19" s="48" t="s">
        <v>137</v>
      </c>
    </row>
    <row r="20" spans="1:61" x14ac:dyDescent="0.25">
      <c r="A20" s="49">
        <f>BG20</f>
        <v>391.64502164502164</v>
      </c>
      <c r="B20" s="48">
        <f>IF(A20=A19,B19,16)</f>
        <v>16</v>
      </c>
      <c r="C20" s="52" t="s">
        <v>209</v>
      </c>
      <c r="D20" s="73"/>
      <c r="E20" s="73"/>
      <c r="F20" s="73"/>
      <c r="G20" s="73"/>
      <c r="H20" s="73">
        <v>33.333333333333329</v>
      </c>
      <c r="I20" s="73"/>
      <c r="J20" s="73"/>
      <c r="K20" s="73"/>
      <c r="L20" s="73"/>
      <c r="M20" s="73">
        <v>95.454545454545453</v>
      </c>
      <c r="N20" s="73">
        <v>90.476190476190482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>
        <v>86.666666666666671</v>
      </c>
      <c r="AI20" s="73"/>
      <c r="AJ20" s="73"/>
      <c r="AK20" s="73"/>
      <c r="AL20" s="73"/>
      <c r="AM20" s="73"/>
      <c r="AN20" s="73"/>
      <c r="AO20" s="73">
        <v>85.714285714285708</v>
      </c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>
        <f>IF(ISERROR(SUM(LARGE(D20:BF20,1)+LARGE(D20:BF20,2)+LARGE(D20:BF20,3)+LARGE(D20:BF20,4)+LARGE(D20:BF20,5))),SUM(D20:BF20),SUM(LARGE(D20:BF20,1)+LARGE(D20:BF20,2)+LARGE(D20:BF20,3)+LARGE(D20:BF20,4)+LARGE(D20:BF20,5)))</f>
        <v>391.64502164502164</v>
      </c>
      <c r="BH20" s="74">
        <f>COUNTIF(D20:BF20,"&gt;.1")</f>
        <v>5</v>
      </c>
      <c r="BI20" s="48" t="s">
        <v>209</v>
      </c>
    </row>
    <row r="21" spans="1:61" x14ac:dyDescent="0.25">
      <c r="A21" s="49">
        <f>BG21</f>
        <v>386.01528905876734</v>
      </c>
      <c r="B21" s="48">
        <f>IF(A21=A20,B20,17)</f>
        <v>17</v>
      </c>
      <c r="C21" s="52" t="s">
        <v>124</v>
      </c>
      <c r="D21" s="50"/>
      <c r="E21" s="50">
        <v>60</v>
      </c>
      <c r="F21" s="50"/>
      <c r="G21" s="50"/>
      <c r="H21" s="50"/>
      <c r="I21" s="50"/>
      <c r="J21" s="50"/>
      <c r="K21" s="50">
        <v>74.358974358974365</v>
      </c>
      <c r="L21" s="50">
        <v>78.571428571428569</v>
      </c>
      <c r="M21" s="50"/>
      <c r="N21" s="50"/>
      <c r="O21" s="50"/>
      <c r="P21" s="50"/>
      <c r="Q21" s="50"/>
      <c r="R21" s="50"/>
      <c r="S21" s="50"/>
      <c r="T21" s="50"/>
      <c r="U21" s="50"/>
      <c r="V21" s="50">
        <v>53.333333333333329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90.476190476190482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>
        <v>82.608695652173907</v>
      </c>
      <c r="AY21" s="50"/>
      <c r="AZ21" s="50"/>
      <c r="BA21" s="50"/>
      <c r="BB21" s="50"/>
      <c r="BC21" s="50"/>
      <c r="BD21" s="50"/>
      <c r="BE21" s="50"/>
      <c r="BF21" s="50"/>
      <c r="BG21" s="50">
        <f>IF(ISERROR(SUM(LARGE(D21:BF21,1)+LARGE(D21:BF21,2)+LARGE(D21:BF21,3)+LARGE(D21:BF21,4)+LARGE(D21:BF21,5))),SUM(D21:BF21),SUM(LARGE(D21:BF21,1)+LARGE(D21:BF21,2)+LARGE(D21:BF21,3)+LARGE(D21:BF21,4)+LARGE(D21:BF21,5)))</f>
        <v>386.01528905876734</v>
      </c>
      <c r="BH21" s="5">
        <f>COUNTIF(D21:BF21,"&gt;.1")</f>
        <v>6</v>
      </c>
      <c r="BI21" s="48" t="s">
        <v>124</v>
      </c>
    </row>
    <row r="22" spans="1:61" x14ac:dyDescent="0.25">
      <c r="A22" s="49">
        <f>BG22</f>
        <v>376.81082358501715</v>
      </c>
      <c r="B22" s="48">
        <f>IF(A22=A21,B21,18)</f>
        <v>18</v>
      </c>
      <c r="C22" s="52" t="s">
        <v>387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>
        <v>36.666666666666664</v>
      </c>
      <c r="W22" s="73"/>
      <c r="X22" s="73"/>
      <c r="Y22" s="73"/>
      <c r="Z22" s="73"/>
      <c r="AA22" s="73"/>
      <c r="AB22" s="73"/>
      <c r="AC22" s="73"/>
      <c r="AD22" s="73"/>
      <c r="AE22" s="73"/>
      <c r="AF22" s="73">
        <v>96.774193548387103</v>
      </c>
      <c r="AG22" s="73"/>
      <c r="AH22" s="73">
        <v>53.333333333333329</v>
      </c>
      <c r="AI22" s="73"/>
      <c r="AJ22" s="73"/>
      <c r="AK22" s="73"/>
      <c r="AL22" s="73">
        <v>80</v>
      </c>
      <c r="AM22" s="73"/>
      <c r="AN22" s="73">
        <v>42.857142857142854</v>
      </c>
      <c r="AO22" s="73"/>
      <c r="AP22" s="73">
        <v>53.846153846153847</v>
      </c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>
        <v>92.857142857142861</v>
      </c>
      <c r="BF22" s="73"/>
      <c r="BG22" s="73">
        <f>IF(ISERROR(SUM(LARGE(D22:BF22,1)+LARGE(D22:BF22,2)+LARGE(D22:BF22,3)+LARGE(D22:BF22,4)+LARGE(D22:BF22,5))),SUM(D22:BF22),SUM(LARGE(D22:BF22,1)+LARGE(D22:BF22,2)+LARGE(D22:BF22,3)+LARGE(D22:BF22,4)+LARGE(D22:BF22,5)))</f>
        <v>376.81082358501715</v>
      </c>
      <c r="BH22" s="74">
        <f>COUNTIF(D22:BF22,"&gt;.1")</f>
        <v>7</v>
      </c>
      <c r="BI22" s="48" t="s">
        <v>387</v>
      </c>
    </row>
    <row r="23" spans="1:61" x14ac:dyDescent="0.25">
      <c r="A23" s="49">
        <f>BG23</f>
        <v>375.86733042553516</v>
      </c>
      <c r="B23" s="48">
        <f>IF(A23=A22,B22,19)</f>
        <v>19</v>
      </c>
      <c r="C23" s="52" t="s">
        <v>266</v>
      </c>
      <c r="D23" s="50"/>
      <c r="E23" s="50"/>
      <c r="F23" s="50"/>
      <c r="G23" s="50"/>
      <c r="H23" s="50"/>
      <c r="I23" s="50"/>
      <c r="J23" s="50"/>
      <c r="K23" s="50">
        <v>79.487179487179489</v>
      </c>
      <c r="L23" s="50"/>
      <c r="M23" s="50"/>
      <c r="N23" s="50">
        <v>80.952380952380949</v>
      </c>
      <c r="O23" s="50"/>
      <c r="P23" s="50"/>
      <c r="Q23" s="50"/>
      <c r="R23" s="50">
        <v>80.645161290322591</v>
      </c>
      <c r="S23" s="50"/>
      <c r="T23" s="50"/>
      <c r="U23" s="50"/>
      <c r="V23" s="50"/>
      <c r="W23" s="50"/>
      <c r="X23" s="50">
        <v>69.565217391304344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>
        <v>65.217391304347828</v>
      </c>
      <c r="AY23" s="50"/>
      <c r="AZ23" s="50"/>
      <c r="BA23" s="50"/>
      <c r="BB23" s="50"/>
      <c r="BC23" s="50"/>
      <c r="BD23" s="50"/>
      <c r="BE23" s="50"/>
      <c r="BF23" s="50"/>
      <c r="BG23" s="50">
        <f>IF(ISERROR(SUM(LARGE(D23:BF23,1)+LARGE(D23:BF23,2)+LARGE(D23:BF23,3)+LARGE(D23:BF23,4)+LARGE(D23:BF23,5))),SUM(D23:BF23),SUM(LARGE(D23:BF23,1)+LARGE(D23:BF23,2)+LARGE(D23:BF23,3)+LARGE(D23:BF23,4)+LARGE(D23:BF23,5)))</f>
        <v>375.86733042553516</v>
      </c>
      <c r="BH23" s="5">
        <f>COUNTIF(D23:BF23,"&gt;.1")</f>
        <v>5</v>
      </c>
      <c r="BI23" s="48" t="s">
        <v>266</v>
      </c>
    </row>
    <row r="24" spans="1:61" x14ac:dyDescent="0.25">
      <c r="A24" s="49">
        <f>BG24</f>
        <v>367.96536796536793</v>
      </c>
      <c r="B24" s="48">
        <f>IF(A24=A23,B23,20)</f>
        <v>20</v>
      </c>
      <c r="C24" s="52" t="s">
        <v>271</v>
      </c>
      <c r="D24" s="73"/>
      <c r="E24" s="73"/>
      <c r="F24" s="73"/>
      <c r="G24" s="73"/>
      <c r="H24" s="73"/>
      <c r="I24" s="73"/>
      <c r="J24" s="73"/>
      <c r="K24" s="73">
        <v>15.384615384615373</v>
      </c>
      <c r="L24" s="73"/>
      <c r="M24" s="73">
        <v>72.72727272727272</v>
      </c>
      <c r="N24" s="73">
        <v>66.666666666666657</v>
      </c>
      <c r="O24" s="73"/>
      <c r="P24" s="73"/>
      <c r="Q24" s="73"/>
      <c r="R24" s="73"/>
      <c r="S24" s="73"/>
      <c r="T24" s="73"/>
      <c r="U24" s="73"/>
      <c r="V24" s="73">
        <v>83.333333333333329</v>
      </c>
      <c r="W24" s="73"/>
      <c r="X24" s="73"/>
      <c r="Y24" s="73">
        <v>52.941176470588232</v>
      </c>
      <c r="Z24" s="73"/>
      <c r="AA24" s="73"/>
      <c r="AB24" s="73"/>
      <c r="AC24" s="73"/>
      <c r="AD24" s="73"/>
      <c r="AE24" s="73"/>
      <c r="AF24" s="73"/>
      <c r="AG24" s="73">
        <v>66.666666666666657</v>
      </c>
      <c r="AH24" s="73"/>
      <c r="AI24" s="73"/>
      <c r="AJ24" s="73"/>
      <c r="AK24" s="73"/>
      <c r="AL24" s="73"/>
      <c r="AM24" s="73"/>
      <c r="AN24" s="73">
        <v>78.571428571428569</v>
      </c>
      <c r="AO24" s="73"/>
      <c r="AP24" s="73"/>
      <c r="AQ24" s="73"/>
      <c r="AR24" s="73"/>
      <c r="AS24" s="73"/>
      <c r="AT24" s="73"/>
      <c r="AU24" s="73"/>
      <c r="AV24" s="73">
        <v>50</v>
      </c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>
        <f>IF(ISERROR(SUM(LARGE(D24:BF24,1)+LARGE(D24:BF24,2)+LARGE(D24:BF24,3)+LARGE(D24:BF24,4)+LARGE(D24:BF24,5))),SUM(D24:BF24),SUM(LARGE(D24:BF24,1)+LARGE(D24:BF24,2)+LARGE(D24:BF24,3)+LARGE(D24:BF24,4)+LARGE(D24:BF24,5)))</f>
        <v>367.96536796536793</v>
      </c>
      <c r="BH24" s="74">
        <f>COUNTIF(D24:BF24,"&gt;.1")</f>
        <v>8</v>
      </c>
      <c r="BI24" s="48" t="s">
        <v>271</v>
      </c>
    </row>
    <row r="25" spans="1:61" x14ac:dyDescent="0.25">
      <c r="A25" s="49">
        <f>BG25</f>
        <v>365.47084752554599</v>
      </c>
      <c r="B25" s="48">
        <f>IF(A25=A24,B24,21)</f>
        <v>21</v>
      </c>
      <c r="C25" s="52" t="s">
        <v>179</v>
      </c>
      <c r="D25" s="50"/>
      <c r="E25" s="50"/>
      <c r="F25" s="50"/>
      <c r="G25" s="50"/>
      <c r="H25" s="50">
        <v>29.629629629629633</v>
      </c>
      <c r="I25" s="50"/>
      <c r="J25" s="50"/>
      <c r="K25" s="50"/>
      <c r="L25" s="50"/>
      <c r="M25" s="50">
        <v>18.181818181818173</v>
      </c>
      <c r="N25" s="50">
        <v>61.904761904761905</v>
      </c>
      <c r="O25" s="50"/>
      <c r="P25" s="50"/>
      <c r="Q25" s="50"/>
      <c r="R25" s="50"/>
      <c r="S25" s="50"/>
      <c r="T25" s="50"/>
      <c r="U25" s="50"/>
      <c r="V25" s="50"/>
      <c r="W25" s="50"/>
      <c r="X25" s="50">
        <v>47.826086956521742</v>
      </c>
      <c r="Y25" s="50"/>
      <c r="Z25" s="50"/>
      <c r="AA25" s="50"/>
      <c r="AB25" s="50"/>
      <c r="AC25" s="50"/>
      <c r="AD25" s="50"/>
      <c r="AE25" s="50"/>
      <c r="AF25" s="50">
        <v>70.967741935483872</v>
      </c>
      <c r="AG25" s="50"/>
      <c r="AH25" s="50"/>
      <c r="AI25" s="50">
        <v>33.333333333333329</v>
      </c>
      <c r="AJ25" s="50"/>
      <c r="AK25" s="50">
        <v>85</v>
      </c>
      <c r="AL25" s="50"/>
      <c r="AM25" s="50"/>
      <c r="AN25" s="50"/>
      <c r="AO25" s="50">
        <v>64.285714285714278</v>
      </c>
      <c r="AP25" s="50">
        <v>15.384615384615387</v>
      </c>
      <c r="AQ25" s="50"/>
      <c r="AR25" s="50"/>
      <c r="AS25" s="50"/>
      <c r="AT25" s="50"/>
      <c r="AU25" s="50"/>
      <c r="AV25" s="50"/>
      <c r="AW25" s="50">
        <v>80</v>
      </c>
      <c r="AX25" s="50">
        <v>65.217391304347828</v>
      </c>
      <c r="AY25" s="50"/>
      <c r="AZ25" s="50"/>
      <c r="BA25" s="50"/>
      <c r="BB25" s="50"/>
      <c r="BC25" s="50"/>
      <c r="BD25" s="50">
        <v>30.769230769230774</v>
      </c>
      <c r="BE25" s="50"/>
      <c r="BF25" s="50"/>
      <c r="BG25" s="50">
        <f>IF(ISERROR(SUM(LARGE(D25:BF25,1)+LARGE(D25:BF25,2)+LARGE(D25:BF25,3)+LARGE(D25:BF25,4)+LARGE(D25:BF25,5))),SUM(D25:BF25),SUM(LARGE(D25:BF25,1)+LARGE(D25:BF25,2)+LARGE(D25:BF25,3)+LARGE(D25:BF25,4)+LARGE(D25:BF25,5)))</f>
        <v>365.47084752554599</v>
      </c>
      <c r="BH25" s="5">
        <f>COUNTIF(D25:BF25,"&gt;.1")</f>
        <v>12</v>
      </c>
      <c r="BI25" s="48" t="s">
        <v>179</v>
      </c>
    </row>
    <row r="26" spans="1:61" x14ac:dyDescent="0.25">
      <c r="A26" s="49">
        <f>BG26</f>
        <v>361.58730158730157</v>
      </c>
      <c r="B26" s="48">
        <f>IF(A26=A25,B25,22)</f>
        <v>22</v>
      </c>
      <c r="C26" s="52" t="s">
        <v>202</v>
      </c>
      <c r="D26" s="73"/>
      <c r="E26" s="73"/>
      <c r="F26" s="73"/>
      <c r="G26" s="73"/>
      <c r="H26" s="73">
        <v>88.888888888888886</v>
      </c>
      <c r="I26" s="73"/>
      <c r="J26" s="73"/>
      <c r="K26" s="73"/>
      <c r="L26" s="73"/>
      <c r="M26" s="73"/>
      <c r="N26" s="73">
        <v>90.476190476190482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>
        <v>93.333333333333329</v>
      </c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>
        <v>88.888888888888886</v>
      </c>
      <c r="BC26" s="73"/>
      <c r="BD26" s="73"/>
      <c r="BE26" s="73"/>
      <c r="BF26" s="73"/>
      <c r="BG26" s="73">
        <f>IF(ISERROR(SUM(LARGE(D26:BF26,1)+LARGE(D26:BF26,2)+LARGE(D26:BF26,3)+LARGE(D26:BF26,4)+LARGE(D26:BF26,5))),SUM(D26:BF26),SUM(LARGE(D26:BF26,1)+LARGE(D26:BF26,2)+LARGE(D26:BF26,3)+LARGE(D26:BF26,4)+LARGE(D26:BF26,5)))</f>
        <v>361.58730158730157</v>
      </c>
      <c r="BH26" s="74">
        <f>COUNTIF(D26:BF26,"&gt;.1")</f>
        <v>4</v>
      </c>
      <c r="BI26" s="48" t="s">
        <v>202</v>
      </c>
    </row>
    <row r="27" spans="1:61" x14ac:dyDescent="0.25">
      <c r="A27" s="49">
        <f>BG27</f>
        <v>353.79437229437229</v>
      </c>
      <c r="B27" s="48">
        <f>IF(A27=A26,B26,23)</f>
        <v>23</v>
      </c>
      <c r="C27" s="52" t="s">
        <v>207</v>
      </c>
      <c r="D27" s="50"/>
      <c r="E27" s="50"/>
      <c r="F27" s="50"/>
      <c r="G27" s="50"/>
      <c r="H27" s="50">
        <v>40.74074074074074</v>
      </c>
      <c r="I27" s="50">
        <v>38.095238095238095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>
        <v>35.714285714285708</v>
      </c>
      <c r="U27" s="50"/>
      <c r="V27" s="50"/>
      <c r="W27" s="50"/>
      <c r="X27" s="50"/>
      <c r="Y27" s="50"/>
      <c r="Z27" s="50"/>
      <c r="AA27" s="50"/>
      <c r="AB27" s="50">
        <v>101.5</v>
      </c>
      <c r="AC27" s="50"/>
      <c r="AD27" s="50"/>
      <c r="AE27" s="50"/>
      <c r="AF27" s="50"/>
      <c r="AG27" s="50"/>
      <c r="AH27" s="50">
        <v>46.666666666666664</v>
      </c>
      <c r="AI27" s="50"/>
      <c r="AJ27" s="50"/>
      <c r="AK27" s="50"/>
      <c r="AL27" s="50"/>
      <c r="AM27" s="50"/>
      <c r="AN27" s="50"/>
      <c r="AO27" s="50"/>
      <c r="AP27" s="50"/>
      <c r="AQ27" s="50"/>
      <c r="AR27" s="50">
        <v>81.818181818181813</v>
      </c>
      <c r="AS27" s="50"/>
      <c r="AT27" s="50"/>
      <c r="AU27" s="50"/>
      <c r="AV27" s="50"/>
      <c r="AW27" s="50"/>
      <c r="AX27" s="50"/>
      <c r="AY27" s="50"/>
      <c r="AZ27" s="50"/>
      <c r="BA27" s="50"/>
      <c r="BB27" s="50">
        <v>66.666666666666657</v>
      </c>
      <c r="BC27" s="50"/>
      <c r="BD27" s="50"/>
      <c r="BE27" s="50">
        <v>57.142857142857139</v>
      </c>
      <c r="BF27" s="50"/>
      <c r="BG27" s="50">
        <f>IF(ISERROR(SUM(LARGE(D27:BF27,1)+LARGE(D27:BF27,2)+LARGE(D27:BF27,3)+LARGE(D27:BF27,4)+LARGE(D27:BF27,5))),SUM(D27:BF27),SUM(LARGE(D27:BF27,1)+LARGE(D27:BF27,2)+LARGE(D27:BF27,3)+LARGE(D27:BF27,4)+LARGE(D27:BF27,5)))</f>
        <v>353.79437229437229</v>
      </c>
      <c r="BH27" s="5">
        <f>COUNTIF(D27:BF27,"&gt;.1")</f>
        <v>8</v>
      </c>
      <c r="BI27" s="48" t="s">
        <v>207</v>
      </c>
    </row>
    <row r="28" spans="1:61" x14ac:dyDescent="0.25">
      <c r="A28" s="49">
        <f>BG28</f>
        <v>350.12210012210016</v>
      </c>
      <c r="B28" s="48">
        <f>IF(A28=A27,B27,24)</f>
        <v>24</v>
      </c>
      <c r="C28" s="52" t="s">
        <v>248</v>
      </c>
      <c r="D28" s="73"/>
      <c r="E28" s="73"/>
      <c r="F28" s="73"/>
      <c r="G28" s="73"/>
      <c r="H28" s="73"/>
      <c r="I28" s="73">
        <v>71.428571428571431</v>
      </c>
      <c r="J28" s="73"/>
      <c r="K28" s="73">
        <v>79.487179487179489</v>
      </c>
      <c r="L28" s="73">
        <v>64.285714285714278</v>
      </c>
      <c r="M28" s="73"/>
      <c r="N28" s="73"/>
      <c r="O28" s="73">
        <v>33.333333333333329</v>
      </c>
      <c r="P28" s="73"/>
      <c r="Q28" s="73"/>
      <c r="R28" s="73"/>
      <c r="S28" s="73"/>
      <c r="T28" s="73"/>
      <c r="U28" s="73">
        <v>77.777777777777771</v>
      </c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>
        <v>57.142857142857146</v>
      </c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>
        <f>IF(ISERROR(SUM(LARGE(D28:BF28,1)+LARGE(D28:BF28,2)+LARGE(D28:BF28,3)+LARGE(D28:BF28,4)+LARGE(D28:BF28,5))),SUM(D28:BF28),SUM(LARGE(D28:BF28,1)+LARGE(D28:BF28,2)+LARGE(D28:BF28,3)+LARGE(D28:BF28,4)+LARGE(D28:BF28,5)))</f>
        <v>350.12210012210016</v>
      </c>
      <c r="BH28" s="74">
        <f>COUNTIF(D28:BF28,"&gt;.1")</f>
        <v>6</v>
      </c>
      <c r="BI28" s="48" t="s">
        <v>248</v>
      </c>
    </row>
    <row r="29" spans="1:61" x14ac:dyDescent="0.25">
      <c r="A29" s="49">
        <f>BG29</f>
        <v>336.8987881891108</v>
      </c>
      <c r="B29" s="48">
        <f>IF(A29=A28,B28,25)</f>
        <v>25</v>
      </c>
      <c r="C29" s="52" t="s">
        <v>205</v>
      </c>
      <c r="D29" s="50"/>
      <c r="E29" s="50"/>
      <c r="F29" s="50"/>
      <c r="G29" s="50"/>
      <c r="H29" s="50">
        <v>62.962962962962962</v>
      </c>
      <c r="I29" s="50"/>
      <c r="J29" s="50"/>
      <c r="K29" s="50"/>
      <c r="L29" s="50"/>
      <c r="M29" s="50"/>
      <c r="N29" s="50">
        <v>61.904761904761905</v>
      </c>
      <c r="O29" s="50"/>
      <c r="P29" s="50"/>
      <c r="Q29" s="50"/>
      <c r="R29" s="50">
        <v>61.290322580645167</v>
      </c>
      <c r="S29" s="50"/>
      <c r="T29" s="50"/>
      <c r="U29" s="50"/>
      <c r="V29" s="50">
        <v>76.666666666666657</v>
      </c>
      <c r="W29" s="50"/>
      <c r="X29" s="50">
        <v>13.043478260869563</v>
      </c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v>55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>
        <v>47.826086956521742</v>
      </c>
      <c r="AY29" s="50"/>
      <c r="AZ29" s="50"/>
      <c r="BA29" s="50"/>
      <c r="BB29" s="50">
        <v>74.074074074074076</v>
      </c>
      <c r="BC29" s="50"/>
      <c r="BD29" s="50"/>
      <c r="BE29" s="50"/>
      <c r="BF29" s="50"/>
      <c r="BG29" s="50">
        <f>IF(ISERROR(SUM(LARGE(D29:BF29,1)+LARGE(D29:BF29,2)+LARGE(D29:BF29,3)+LARGE(D29:BF29,4)+LARGE(D29:BF29,5))),SUM(D29:BF29),SUM(LARGE(D29:BF29,1)+LARGE(D29:BF29,2)+LARGE(D29:BF29,3)+LARGE(D29:BF29,4)+LARGE(D29:BF29,5)))</f>
        <v>336.8987881891108</v>
      </c>
      <c r="BH29" s="5">
        <f>COUNTIF(D29:BF29,"&gt;.1")</f>
        <v>8</v>
      </c>
      <c r="BI29" s="48" t="s">
        <v>205</v>
      </c>
    </row>
    <row r="30" spans="1:61" x14ac:dyDescent="0.25">
      <c r="A30" s="49">
        <f>BG30</f>
        <v>330.85711331679073</v>
      </c>
      <c r="B30" s="48">
        <f>IF(A30=A29,B29,26)</f>
        <v>26</v>
      </c>
      <c r="C30" s="52" t="s">
        <v>103</v>
      </c>
      <c r="D30" s="73">
        <v>81.25</v>
      </c>
      <c r="E30" s="73"/>
      <c r="F30" s="73"/>
      <c r="G30" s="73">
        <v>75</v>
      </c>
      <c r="H30" s="73"/>
      <c r="I30" s="73"/>
      <c r="J30" s="73"/>
      <c r="K30" s="73">
        <v>51.282051282051277</v>
      </c>
      <c r="L30" s="73">
        <v>7.1429999999999998</v>
      </c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>
        <v>38.70967741935484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>
        <v>84.615384615384613</v>
      </c>
      <c r="BB30" s="73"/>
      <c r="BC30" s="73"/>
      <c r="BD30" s="73"/>
      <c r="BE30" s="73"/>
      <c r="BF30" s="73"/>
      <c r="BG30" s="73">
        <f>IF(ISERROR(SUM(LARGE(D30:BF30,1)+LARGE(D30:BF30,2)+LARGE(D30:BF30,3)+LARGE(D30:BF30,4)+LARGE(D30:BF30,5))),SUM(D30:BF30),SUM(LARGE(D30:BF30,1)+LARGE(D30:BF30,2)+LARGE(D30:BF30,3)+LARGE(D30:BF30,4)+LARGE(D30:BF30,5)))</f>
        <v>330.85711331679073</v>
      </c>
      <c r="BH30" s="74">
        <f>COUNTIF(D30:BF30,"&gt;.1")</f>
        <v>6</v>
      </c>
      <c r="BI30" s="48" t="s">
        <v>103</v>
      </c>
    </row>
    <row r="31" spans="1:61" x14ac:dyDescent="0.25">
      <c r="A31" s="49">
        <f>BG31</f>
        <v>329.42857142857144</v>
      </c>
      <c r="B31" s="48">
        <f>IF(A31=A30,B30,27)</f>
        <v>27</v>
      </c>
      <c r="C31" s="52" t="s">
        <v>173</v>
      </c>
      <c r="D31" s="50"/>
      <c r="E31" s="50"/>
      <c r="F31" s="50"/>
      <c r="G31" s="50">
        <v>41.666666666666671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>
        <v>103</v>
      </c>
      <c r="W31" s="50"/>
      <c r="X31" s="50"/>
      <c r="Y31" s="50"/>
      <c r="Z31" s="50"/>
      <c r="AA31" s="50"/>
      <c r="AB31" s="50"/>
      <c r="AC31" s="50"/>
      <c r="AD31" s="50"/>
      <c r="AE31" s="50">
        <v>23.529411764705884</v>
      </c>
      <c r="AF31" s="50"/>
      <c r="AG31" s="50"/>
      <c r="AH31" s="50"/>
      <c r="AI31" s="50">
        <v>58.333333333333329</v>
      </c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>
        <v>55</v>
      </c>
      <c r="AZ31" s="50"/>
      <c r="BA31" s="50"/>
      <c r="BB31" s="50"/>
      <c r="BC31" s="50"/>
      <c r="BD31" s="50"/>
      <c r="BE31" s="50">
        <v>71.428571428571431</v>
      </c>
      <c r="BF31" s="50"/>
      <c r="BG31" s="50">
        <f>IF(ISERROR(SUM(LARGE(D31:BF31,1)+LARGE(D31:BF31,2)+LARGE(D31:BF31,3)+LARGE(D31:BF31,4)+LARGE(D31:BF31,5))),SUM(D31:BF31),SUM(LARGE(D31:BF31,1)+LARGE(D31:BF31,2)+LARGE(D31:BF31,3)+LARGE(D31:BF31,4)+LARGE(D31:BF31,5)))</f>
        <v>329.42857142857144</v>
      </c>
      <c r="BH31" s="5">
        <f>COUNTIF(D31:BF31,"&gt;.1")</f>
        <v>6</v>
      </c>
      <c r="BI31" s="48" t="s">
        <v>173</v>
      </c>
    </row>
    <row r="32" spans="1:61" x14ac:dyDescent="0.25">
      <c r="A32" s="49">
        <f>BG32</f>
        <v>325.59248397958072</v>
      </c>
      <c r="B32" s="48">
        <f>IF(A32=A31,B31,28)</f>
        <v>28</v>
      </c>
      <c r="C32" s="52" t="s">
        <v>204</v>
      </c>
      <c r="D32" s="73"/>
      <c r="E32" s="73"/>
      <c r="F32" s="73"/>
      <c r="G32" s="73"/>
      <c r="H32" s="73">
        <v>62.962962962962962</v>
      </c>
      <c r="I32" s="73"/>
      <c r="J32" s="73"/>
      <c r="K32" s="73"/>
      <c r="L32" s="73"/>
      <c r="M32" s="73">
        <v>90.909090909090907</v>
      </c>
      <c r="N32" s="73">
        <v>42.857142857142861</v>
      </c>
      <c r="O32" s="73"/>
      <c r="P32" s="73"/>
      <c r="Q32" s="73"/>
      <c r="R32" s="73">
        <v>48.387096774193552</v>
      </c>
      <c r="S32" s="73"/>
      <c r="T32" s="73"/>
      <c r="U32" s="73"/>
      <c r="V32" s="73"/>
      <c r="W32" s="73"/>
      <c r="X32" s="73"/>
      <c r="Y32" s="73"/>
      <c r="Z32" s="73"/>
      <c r="AA32" s="73"/>
      <c r="AB32" s="73">
        <v>73.333333333333329</v>
      </c>
      <c r="AC32" s="73"/>
      <c r="AD32" s="73"/>
      <c r="AE32" s="73"/>
      <c r="AF32" s="73"/>
      <c r="AG32" s="73"/>
      <c r="AH32" s="73"/>
      <c r="AI32" s="73">
        <v>50</v>
      </c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>
        <f>IF(ISERROR(SUM(LARGE(D32:BF32,1)+LARGE(D32:BF32,2)+LARGE(D32:BF32,3)+LARGE(D32:BF32,4)+LARGE(D32:BF32,5))),SUM(D32:BF32),SUM(LARGE(D32:BF32,1)+LARGE(D32:BF32,2)+LARGE(D32:BF32,3)+LARGE(D32:BF32,4)+LARGE(D32:BF32,5)))</f>
        <v>325.59248397958072</v>
      </c>
      <c r="BH32" s="74">
        <f>COUNTIF(D32:BF32,"&gt;.1")</f>
        <v>6</v>
      </c>
      <c r="BI32" s="48" t="s">
        <v>204</v>
      </c>
    </row>
    <row r="33" spans="1:61" x14ac:dyDescent="0.25">
      <c r="A33" s="49">
        <f>BG33</f>
        <v>308.6919725155019</v>
      </c>
      <c r="B33" s="48">
        <f>IF(A33=A32,B32,29)</f>
        <v>29</v>
      </c>
      <c r="C33" s="52" t="s">
        <v>206</v>
      </c>
      <c r="D33" s="50"/>
      <c r="E33" s="50"/>
      <c r="F33" s="50"/>
      <c r="G33" s="50"/>
      <c r="H33" s="50">
        <v>51.851851851851855</v>
      </c>
      <c r="I33" s="50"/>
      <c r="J33" s="50"/>
      <c r="K33" s="50">
        <v>46.153846153846146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>
        <v>83.333333333333329</v>
      </c>
      <c r="W33" s="50"/>
      <c r="X33" s="50"/>
      <c r="Y33" s="50">
        <v>41.17647058823529</v>
      </c>
      <c r="Z33" s="50"/>
      <c r="AA33" s="50"/>
      <c r="AB33" s="50"/>
      <c r="AC33" s="50"/>
      <c r="AD33" s="50"/>
      <c r="AE33" s="50">
        <v>82.35294117647058</v>
      </c>
      <c r="AF33" s="50"/>
      <c r="AG33" s="50"/>
      <c r="AH33" s="50"/>
      <c r="AI33" s="50"/>
      <c r="AJ33" s="50"/>
      <c r="AK33" s="50">
        <v>45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>
        <v>10</v>
      </c>
      <c r="AZ33" s="50"/>
      <c r="BA33" s="50"/>
      <c r="BB33" s="50"/>
      <c r="BC33" s="50"/>
      <c r="BD33" s="50"/>
      <c r="BE33" s="50"/>
      <c r="BF33" s="50"/>
      <c r="BG33" s="50">
        <f>IF(ISERROR(SUM(LARGE(D33:BF33,1)+LARGE(D33:BF33,2)+LARGE(D33:BF33,3)+LARGE(D33:BF33,4)+LARGE(D33:BF33,5))),SUM(D33:BF33),SUM(LARGE(D33:BF33,1)+LARGE(D33:BF33,2)+LARGE(D33:BF33,3)+LARGE(D33:BF33,4)+LARGE(D33:BF33,5)))</f>
        <v>308.6919725155019</v>
      </c>
      <c r="BH33" s="5">
        <f>COUNTIF(D33:BF33,"&gt;.1")</f>
        <v>7</v>
      </c>
      <c r="BI33" s="48" t="s">
        <v>206</v>
      </c>
    </row>
    <row r="34" spans="1:61" x14ac:dyDescent="0.25">
      <c r="A34" s="49">
        <f>BG34</f>
        <v>301.77080983532596</v>
      </c>
      <c r="B34" s="48">
        <f>IF(A34=A33,B33,30)</f>
        <v>30</v>
      </c>
      <c r="C34" s="52" t="s">
        <v>104</v>
      </c>
      <c r="D34" s="73">
        <v>31.25</v>
      </c>
      <c r="E34" s="73">
        <v>33.333333333333329</v>
      </c>
      <c r="F34" s="73">
        <v>8.3333333333333286</v>
      </c>
      <c r="G34" s="73"/>
      <c r="H34" s="73"/>
      <c r="I34" s="73">
        <v>28.571428571428569</v>
      </c>
      <c r="J34" s="73">
        <v>36.36363636363636</v>
      </c>
      <c r="K34" s="73"/>
      <c r="L34" s="73"/>
      <c r="M34" s="73"/>
      <c r="N34" s="73"/>
      <c r="O34" s="73"/>
      <c r="P34" s="73">
        <v>50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>
        <v>72.72727272727272</v>
      </c>
      <c r="AD34" s="73"/>
      <c r="AE34" s="73"/>
      <c r="AF34" s="73">
        <v>58.064516129032263</v>
      </c>
      <c r="AG34" s="73"/>
      <c r="AH34" s="73"/>
      <c r="AI34" s="73"/>
      <c r="AJ34" s="73"/>
      <c r="AK34" s="73"/>
      <c r="AL34" s="73"/>
      <c r="AM34" s="73">
        <v>84.615384615384613</v>
      </c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>
        <f>IF(ISERROR(SUM(LARGE(D34:BF34,1)+LARGE(D34:BF34,2)+LARGE(D34:BF34,3)+LARGE(D34:BF34,4)+LARGE(D34:BF34,5))),SUM(D34:BF34),SUM(LARGE(D34:BF34,1)+LARGE(D34:BF34,2)+LARGE(D34:BF34,3)+LARGE(D34:BF34,4)+LARGE(D34:BF34,5)))</f>
        <v>301.77080983532596</v>
      </c>
      <c r="BH34" s="74">
        <f>COUNTIF(D34:BF34,"&gt;.1")</f>
        <v>9</v>
      </c>
      <c r="BI34" s="48" t="s">
        <v>104</v>
      </c>
    </row>
    <row r="35" spans="1:61" x14ac:dyDescent="0.25">
      <c r="A35" s="49">
        <f>BG35</f>
        <v>271.17269204225721</v>
      </c>
      <c r="B35" s="48">
        <f>IF(A35=A34,B34,31)</f>
        <v>31</v>
      </c>
      <c r="C35" s="52" t="s">
        <v>90</v>
      </c>
      <c r="D35" s="50">
        <v>25</v>
      </c>
      <c r="E35" s="50">
        <v>40</v>
      </c>
      <c r="F35" s="50"/>
      <c r="G35" s="50"/>
      <c r="H35" s="50"/>
      <c r="I35" s="50"/>
      <c r="J35" s="50"/>
      <c r="K35" s="50">
        <v>61.538461538461533</v>
      </c>
      <c r="L35" s="50">
        <v>28.571428571428569</v>
      </c>
      <c r="M35" s="50"/>
      <c r="N35" s="50"/>
      <c r="O35" s="50"/>
      <c r="P35" s="50"/>
      <c r="Q35" s="50"/>
      <c r="R35" s="50"/>
      <c r="S35" s="50"/>
      <c r="T35" s="50"/>
      <c r="U35" s="50">
        <v>88.888888888888886</v>
      </c>
      <c r="V35" s="50"/>
      <c r="W35" s="50"/>
      <c r="X35" s="50"/>
      <c r="Y35" s="50"/>
      <c r="Z35" s="50"/>
      <c r="AA35" s="50">
        <v>9.0909090909090793</v>
      </c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>
        <v>52.173913043478265</v>
      </c>
      <c r="AY35" s="50"/>
      <c r="AZ35" s="50"/>
      <c r="BA35" s="50"/>
      <c r="BB35" s="50"/>
      <c r="BC35" s="50"/>
      <c r="BD35" s="50"/>
      <c r="BE35" s="50"/>
      <c r="BF35" s="50"/>
      <c r="BG35" s="50">
        <f>IF(ISERROR(SUM(LARGE(D35:BF35,1)+LARGE(D35:BF35,2)+LARGE(D35:BF35,3)+LARGE(D35:BF35,4)+LARGE(D35:BF35,5))),SUM(D35:BF35),SUM(LARGE(D35:BF35,1)+LARGE(D35:BF35,2)+LARGE(D35:BF35,3)+LARGE(D35:BF35,4)+LARGE(D35:BF35,5)))</f>
        <v>271.17269204225721</v>
      </c>
      <c r="BH35" s="5">
        <f>COUNTIF(D35:BF35,"&gt;.1")</f>
        <v>7</v>
      </c>
      <c r="BI35" s="48" t="s">
        <v>90</v>
      </c>
    </row>
    <row r="36" spans="1:61" x14ac:dyDescent="0.25">
      <c r="A36" s="49">
        <f>BG36</f>
        <v>266.00727387729279</v>
      </c>
      <c r="B36" s="48">
        <f>IF(A36=A35,B35,32)</f>
        <v>32</v>
      </c>
      <c r="C36" s="52" t="s">
        <v>385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>
        <v>74.193548387096769</v>
      </c>
      <c r="S36" s="73"/>
      <c r="T36" s="73"/>
      <c r="U36" s="73"/>
      <c r="V36" s="73">
        <v>63.333333333333329</v>
      </c>
      <c r="W36" s="73"/>
      <c r="X36" s="73"/>
      <c r="Y36" s="73"/>
      <c r="Z36" s="73"/>
      <c r="AA36" s="73"/>
      <c r="AB36" s="73"/>
      <c r="AC36" s="73"/>
      <c r="AD36" s="73"/>
      <c r="AE36" s="73">
        <v>17.647058823529406</v>
      </c>
      <c r="AF36" s="73"/>
      <c r="AG36" s="73"/>
      <c r="AH36" s="73"/>
      <c r="AI36" s="73">
        <v>95.833333333333329</v>
      </c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>
        <v>15</v>
      </c>
      <c r="AZ36" s="73"/>
      <c r="BA36" s="73"/>
      <c r="BB36" s="73"/>
      <c r="BC36" s="73"/>
      <c r="BD36" s="73"/>
      <c r="BE36" s="73"/>
      <c r="BF36" s="73"/>
      <c r="BG36" s="73">
        <f>IF(ISERROR(SUM(LARGE(D36:BF36,1)+LARGE(D36:BF36,2)+LARGE(D36:BF36,3)+LARGE(D36:BF36,4)+LARGE(D36:BF36,5))),SUM(D36:BF36),SUM(LARGE(D36:BF36,1)+LARGE(D36:BF36,2)+LARGE(D36:BF36,3)+LARGE(D36:BF36,4)+LARGE(D36:BF36,5)))</f>
        <v>266.00727387729279</v>
      </c>
      <c r="BH36" s="74">
        <f>COUNTIF(D36:BF36,"&gt;.1")</f>
        <v>5</v>
      </c>
      <c r="BI36" s="48" t="s">
        <v>385</v>
      </c>
    </row>
    <row r="37" spans="1:61" x14ac:dyDescent="0.25">
      <c r="A37" s="49">
        <f>BG37</f>
        <v>264.87179487179486</v>
      </c>
      <c r="B37" s="48">
        <f>IF(A37=A36,B36,33)</f>
        <v>33</v>
      </c>
      <c r="C37" s="52" t="s">
        <v>131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>
        <v>90</v>
      </c>
      <c r="AM37" s="50">
        <v>61.53846153846154</v>
      </c>
      <c r="AN37" s="50"/>
      <c r="AO37" s="50"/>
      <c r="AP37" s="50"/>
      <c r="AQ37" s="50"/>
      <c r="AR37" s="50"/>
      <c r="AS37" s="50"/>
      <c r="AT37" s="50"/>
      <c r="AU37" s="50">
        <v>66.666666666666657</v>
      </c>
      <c r="AV37" s="50"/>
      <c r="AW37" s="50">
        <v>46.666666666666664</v>
      </c>
      <c r="AX37" s="50"/>
      <c r="AY37" s="50"/>
      <c r="AZ37" s="50"/>
      <c r="BA37" s="50"/>
      <c r="BB37" s="50"/>
      <c r="BC37" s="50"/>
      <c r="BD37" s="50"/>
      <c r="BE37" s="50"/>
      <c r="BF37" s="50"/>
      <c r="BG37" s="50">
        <f>IF(ISERROR(SUM(LARGE(D37:BF37,1)+LARGE(D37:BF37,2)+LARGE(D37:BF37,3)+LARGE(D37:BF37,4)+LARGE(D37:BF37,5))),SUM(D37:BF37),SUM(LARGE(D37:BF37,1)+LARGE(D37:BF37,2)+LARGE(D37:BF37,3)+LARGE(D37:BF37,4)+LARGE(D37:BF37,5)))</f>
        <v>264.87179487179486</v>
      </c>
      <c r="BH37" s="5">
        <f>COUNTIF(D37:BF37,"&gt;.1")</f>
        <v>4</v>
      </c>
      <c r="BI37" s="48" t="s">
        <v>131</v>
      </c>
    </row>
    <row r="38" spans="1:61" x14ac:dyDescent="0.25">
      <c r="A38" s="49">
        <f>BG38</f>
        <v>262.14041335009074</v>
      </c>
      <c r="B38" s="48">
        <f>IF(A38=A37,B37,34)</f>
        <v>34</v>
      </c>
      <c r="C38" s="52" t="s">
        <v>89</v>
      </c>
      <c r="D38" s="73">
        <v>37.5</v>
      </c>
      <c r="E38" s="73"/>
      <c r="F38" s="73"/>
      <c r="G38" s="73"/>
      <c r="H38" s="73"/>
      <c r="I38" s="73">
        <v>57.142857142857146</v>
      </c>
      <c r="J38" s="73">
        <v>18.181818181818173</v>
      </c>
      <c r="K38" s="73"/>
      <c r="L38" s="73"/>
      <c r="M38" s="73"/>
      <c r="N38" s="73"/>
      <c r="O38" s="73"/>
      <c r="P38" s="73"/>
      <c r="Q38" s="73"/>
      <c r="R38" s="73"/>
      <c r="S38" s="73">
        <v>33.333333333333329</v>
      </c>
      <c r="T38" s="73"/>
      <c r="U38" s="73"/>
      <c r="V38" s="73"/>
      <c r="W38" s="73"/>
      <c r="X38" s="73"/>
      <c r="Y38" s="73"/>
      <c r="Z38" s="73"/>
      <c r="AA38" s="73"/>
      <c r="AB38" s="73"/>
      <c r="AC38" s="73">
        <v>45.454545454545453</v>
      </c>
      <c r="AD38" s="73"/>
      <c r="AE38" s="73"/>
      <c r="AF38" s="73">
        <v>38.70967741935484</v>
      </c>
      <c r="AG38" s="73"/>
      <c r="AH38" s="73"/>
      <c r="AI38" s="73"/>
      <c r="AJ38" s="73"/>
      <c r="AK38" s="73"/>
      <c r="AL38" s="73"/>
      <c r="AM38" s="73">
        <v>23.07692307692308</v>
      </c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>
        <v>83.333333333333329</v>
      </c>
      <c r="BG38" s="73">
        <f>IF(ISERROR(SUM(LARGE(D38:BF38,1)+LARGE(D38:BF38,2)+LARGE(D38:BF38,3)+LARGE(D38:BF38,4)+LARGE(D38:BF38,5))),SUM(D38:BF38),SUM(LARGE(D38:BF38,1)+LARGE(D38:BF38,2)+LARGE(D38:BF38,3)+LARGE(D38:BF38,4)+LARGE(D38:BF38,5)))</f>
        <v>262.14041335009074</v>
      </c>
      <c r="BH38" s="74">
        <f>COUNTIF(D38:BF38,"&gt;.1")</f>
        <v>8</v>
      </c>
      <c r="BI38" s="48" t="s">
        <v>89</v>
      </c>
    </row>
    <row r="39" spans="1:61" x14ac:dyDescent="0.25">
      <c r="A39" s="49">
        <f>BG39</f>
        <v>262.09494611668521</v>
      </c>
      <c r="B39" s="48">
        <f>IF(A39=A38,B38,35)</f>
        <v>35</v>
      </c>
      <c r="C39" s="52" t="s">
        <v>172</v>
      </c>
      <c r="D39" s="50"/>
      <c r="E39" s="50"/>
      <c r="F39" s="50"/>
      <c r="G39" s="50">
        <v>52.777777777777779</v>
      </c>
      <c r="H39" s="50"/>
      <c r="I39" s="50"/>
      <c r="J39" s="50"/>
      <c r="K39" s="50">
        <v>20.512820512820511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>
        <v>37.499999999999993</v>
      </c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>
        <v>60</v>
      </c>
      <c r="AX39" s="50">
        <v>91.304347826086953</v>
      </c>
      <c r="AY39" s="50"/>
      <c r="AZ39" s="50"/>
      <c r="BA39" s="50"/>
      <c r="BB39" s="50"/>
      <c r="BC39" s="50"/>
      <c r="BD39" s="50"/>
      <c r="BE39" s="50"/>
      <c r="BF39" s="50"/>
      <c r="BG39" s="50">
        <f>IF(ISERROR(SUM(LARGE(D39:BF39,1)+LARGE(D39:BF39,2)+LARGE(D39:BF39,3)+LARGE(D39:BF39,4)+LARGE(D39:BF39,5))),SUM(D39:BF39),SUM(LARGE(D39:BF39,1)+LARGE(D39:BF39,2)+LARGE(D39:BF39,3)+LARGE(D39:BF39,4)+LARGE(D39:BF39,5)))</f>
        <v>262.09494611668521</v>
      </c>
      <c r="BH39" s="5">
        <f>COUNTIF(D39:BF39,"&gt;.1")</f>
        <v>5</v>
      </c>
      <c r="BI39" s="48" t="s">
        <v>172</v>
      </c>
    </row>
    <row r="40" spans="1:61" x14ac:dyDescent="0.25">
      <c r="A40" s="49">
        <f>BG40</f>
        <v>241.75324675324674</v>
      </c>
      <c r="B40" s="48">
        <f>IF(A40=A39,B39,36)</f>
        <v>36</v>
      </c>
      <c r="C40" s="52" t="s">
        <v>220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>
        <v>61.904761904761905</v>
      </c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>
        <v>6.6666666666666572</v>
      </c>
      <c r="AC40" s="73"/>
      <c r="AD40" s="73"/>
      <c r="AE40" s="73"/>
      <c r="AF40" s="73"/>
      <c r="AG40" s="73"/>
      <c r="AH40" s="73"/>
      <c r="AI40" s="73"/>
      <c r="AJ40" s="73">
        <v>66.666666666666657</v>
      </c>
      <c r="AK40" s="73"/>
      <c r="AL40" s="73"/>
      <c r="AM40" s="73"/>
      <c r="AN40" s="73"/>
      <c r="AO40" s="73"/>
      <c r="AP40" s="73">
        <v>50</v>
      </c>
      <c r="AQ40" s="73"/>
      <c r="AR40" s="73">
        <v>18.181818181818173</v>
      </c>
      <c r="AS40" s="73"/>
      <c r="AT40" s="73"/>
      <c r="AU40" s="73"/>
      <c r="AV40" s="73"/>
      <c r="AW40" s="73"/>
      <c r="AX40" s="73"/>
      <c r="AY40" s="73">
        <v>45</v>
      </c>
      <c r="AZ40" s="73"/>
      <c r="BA40" s="73"/>
      <c r="BB40" s="73"/>
      <c r="BC40" s="73"/>
      <c r="BD40" s="73"/>
      <c r="BE40" s="73">
        <v>14.285714285714278</v>
      </c>
      <c r="BF40" s="73"/>
      <c r="BG40" s="73">
        <f>IF(ISERROR(SUM(LARGE(D40:BF40,1)+LARGE(D40:BF40,2)+LARGE(D40:BF40,3)+LARGE(D40:BF40,4)+LARGE(D40:BF40,5))),SUM(D40:BF40),SUM(LARGE(D40:BF40,1)+LARGE(D40:BF40,2)+LARGE(D40:BF40,3)+LARGE(D40:BF40,4)+LARGE(D40:BF40,5)))</f>
        <v>241.75324675324674</v>
      </c>
      <c r="BH40" s="74">
        <f>COUNTIF(D40:BF40,"&gt;.1")</f>
        <v>7</v>
      </c>
      <c r="BI40" s="48" t="s">
        <v>220</v>
      </c>
    </row>
    <row r="41" spans="1:61" x14ac:dyDescent="0.25">
      <c r="A41" s="49">
        <f>BG41</f>
        <v>227.83068783068782</v>
      </c>
      <c r="B41" s="48">
        <f>IF(A41=A40,B40,37)</f>
        <v>37</v>
      </c>
      <c r="C41" s="52" t="s">
        <v>386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>
        <v>56.666666666666664</v>
      </c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>
        <v>61.904761904761905</v>
      </c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>
        <v>59.25925925925926</v>
      </c>
      <c r="BC41" s="50"/>
      <c r="BD41" s="50"/>
      <c r="BE41" s="50">
        <v>50</v>
      </c>
      <c r="BF41" s="50"/>
      <c r="BG41" s="50">
        <f>IF(ISERROR(SUM(LARGE(D41:BF41,1)+LARGE(D41:BF41,2)+LARGE(D41:BF41,3)+LARGE(D41:BF41,4)+LARGE(D41:BF41,5))),SUM(D41:BF41),SUM(LARGE(D41:BF41,1)+LARGE(D41:BF41,2)+LARGE(D41:BF41,3)+LARGE(D41:BF41,4)+LARGE(D41:BF41,5)))</f>
        <v>227.83068783068782</v>
      </c>
      <c r="BH41" s="5">
        <f>COUNTIF(D41:BF41,"&gt;.1")</f>
        <v>4</v>
      </c>
      <c r="BI41" s="48" t="s">
        <v>386</v>
      </c>
    </row>
    <row r="42" spans="1:61" x14ac:dyDescent="0.25">
      <c r="A42" s="49">
        <f>BG42</f>
        <v>215.68829954524205</v>
      </c>
      <c r="B42" s="48">
        <f>IF(A42=A41,B41,38)</f>
        <v>38</v>
      </c>
      <c r="C42" s="52" t="s">
        <v>357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>
        <v>83.333333333333329</v>
      </c>
      <c r="P42" s="73"/>
      <c r="Q42" s="73"/>
      <c r="R42" s="73"/>
      <c r="S42" s="73"/>
      <c r="T42" s="73"/>
      <c r="U42" s="73"/>
      <c r="V42" s="73">
        <v>16.666666666666657</v>
      </c>
      <c r="W42" s="73"/>
      <c r="X42" s="73">
        <v>21.739130434782609</v>
      </c>
      <c r="Y42" s="73"/>
      <c r="Z42" s="73"/>
      <c r="AA42" s="73"/>
      <c r="AB42" s="73"/>
      <c r="AC42" s="73">
        <v>45.454545454545453</v>
      </c>
      <c r="AD42" s="73"/>
      <c r="AE42" s="73"/>
      <c r="AF42" s="73">
        <v>45.161290322580648</v>
      </c>
      <c r="AG42" s="73"/>
      <c r="AH42" s="73"/>
      <c r="AI42" s="73"/>
      <c r="AJ42" s="73"/>
      <c r="AK42" s="73"/>
      <c r="AL42" s="73">
        <v>20</v>
      </c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>
        <v>5</v>
      </c>
      <c r="AZ42" s="73"/>
      <c r="BA42" s="73"/>
      <c r="BB42" s="73"/>
      <c r="BC42" s="73"/>
      <c r="BD42" s="73"/>
      <c r="BE42" s="73"/>
      <c r="BF42" s="73"/>
      <c r="BG42" s="73">
        <f>IF(ISERROR(SUM(LARGE(D42:BF42,1)+LARGE(D42:BF42,2)+LARGE(D42:BF42,3)+LARGE(D42:BF42,4)+LARGE(D42:BF42,5))),SUM(D42:BF42),SUM(LARGE(D42:BF42,1)+LARGE(D42:BF42,2)+LARGE(D42:BF42,3)+LARGE(D42:BF42,4)+LARGE(D42:BF42,5)))</f>
        <v>215.68829954524205</v>
      </c>
      <c r="BH42" s="74">
        <f>COUNTIF(D42:BF42,"&gt;.1")</f>
        <v>7</v>
      </c>
      <c r="BI42" s="48" t="s">
        <v>357</v>
      </c>
    </row>
    <row r="43" spans="1:61" x14ac:dyDescent="0.25">
      <c r="A43" s="49">
        <f>BG43</f>
        <v>204.97835497835496</v>
      </c>
      <c r="B43" s="48">
        <f>IF(A43=A42,B42,39)</f>
        <v>39</v>
      </c>
      <c r="C43" s="52" t="s">
        <v>176</v>
      </c>
      <c r="D43" s="50"/>
      <c r="E43" s="50"/>
      <c r="F43" s="50"/>
      <c r="G43" s="50"/>
      <c r="H43" s="50"/>
      <c r="I43" s="50"/>
      <c r="J43" s="50"/>
      <c r="K43" s="50"/>
      <c r="L43" s="50">
        <v>21.428571428571431</v>
      </c>
      <c r="M43" s="50"/>
      <c r="N43" s="50"/>
      <c r="O43" s="50"/>
      <c r="P43" s="50"/>
      <c r="Q43" s="50"/>
      <c r="R43" s="50"/>
      <c r="S43" s="50"/>
      <c r="T43" s="50">
        <v>28.571428571428569</v>
      </c>
      <c r="U43" s="50"/>
      <c r="V43" s="50"/>
      <c r="W43" s="50"/>
      <c r="X43" s="50"/>
      <c r="Y43" s="50"/>
      <c r="Z43" s="50"/>
      <c r="AA43" s="50"/>
      <c r="AB43" s="50">
        <v>66.666666666666657</v>
      </c>
      <c r="AC43" s="50"/>
      <c r="AD43" s="50"/>
      <c r="AE43" s="50"/>
      <c r="AF43" s="50"/>
      <c r="AG43" s="50"/>
      <c r="AH43" s="50"/>
      <c r="AI43" s="50">
        <v>0</v>
      </c>
      <c r="AJ43" s="50"/>
      <c r="AK43" s="50"/>
      <c r="AL43" s="50"/>
      <c r="AM43" s="50"/>
      <c r="AN43" s="50"/>
      <c r="AO43" s="50">
        <v>42.857142857142854</v>
      </c>
      <c r="AP43" s="50"/>
      <c r="AQ43" s="50"/>
      <c r="AR43" s="50">
        <v>45.454545454545453</v>
      </c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>
        <f>IF(ISERROR(SUM(LARGE(D43:BF43,1)+LARGE(D43:BF43,2)+LARGE(D43:BF43,3)+LARGE(D43:BF43,4)+LARGE(D43:BF43,5))),SUM(D43:BF43),SUM(LARGE(D43:BF43,1)+LARGE(D43:BF43,2)+LARGE(D43:BF43,3)+LARGE(D43:BF43,4)+LARGE(D43:BF43,5)))</f>
        <v>204.97835497835496</v>
      </c>
      <c r="BH43" s="5">
        <f>COUNTIF(D43:BF43,"&gt;.1")</f>
        <v>5</v>
      </c>
      <c r="BI43" s="48" t="s">
        <v>176</v>
      </c>
    </row>
    <row r="44" spans="1:61" x14ac:dyDescent="0.25">
      <c r="A44" s="49">
        <f>BG44</f>
        <v>204.81577246283126</v>
      </c>
      <c r="B44" s="48">
        <f>IF(A44=A43,B43,40)</f>
        <v>40</v>
      </c>
      <c r="C44" s="52" t="s">
        <v>268</v>
      </c>
      <c r="D44" s="73"/>
      <c r="E44" s="73"/>
      <c r="F44" s="73"/>
      <c r="G44" s="73"/>
      <c r="H44" s="73"/>
      <c r="I44" s="73"/>
      <c r="J44" s="73"/>
      <c r="K44" s="73">
        <v>61.538461538461533</v>
      </c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>
        <v>64.705882352941174</v>
      </c>
      <c r="AF44" s="73"/>
      <c r="AG44" s="73"/>
      <c r="AH44" s="73"/>
      <c r="AI44" s="73"/>
      <c r="AJ44" s="73"/>
      <c r="AK44" s="73"/>
      <c r="AL44" s="73"/>
      <c r="AM44" s="73"/>
      <c r="AN44" s="73"/>
      <c r="AO44" s="73">
        <v>78.571428571428569</v>
      </c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>
        <f>IF(ISERROR(SUM(LARGE(D44:BF44,1)+LARGE(D44:BF44,2)+LARGE(D44:BF44,3)+LARGE(D44:BF44,4)+LARGE(D44:BF44,5))),SUM(D44:BF44),SUM(LARGE(D44:BF44,1)+LARGE(D44:BF44,2)+LARGE(D44:BF44,3)+LARGE(D44:BF44,4)+LARGE(D44:BF44,5)))</f>
        <v>204.81577246283126</v>
      </c>
      <c r="BH44" s="74">
        <f>COUNTIF(D44:BF44,"&gt;.1")</f>
        <v>3</v>
      </c>
      <c r="BI44" s="48" t="s">
        <v>268</v>
      </c>
    </row>
    <row r="45" spans="1:61" x14ac:dyDescent="0.25">
      <c r="A45" s="49">
        <f>BG45</f>
        <v>199.13234913234913</v>
      </c>
      <c r="B45" s="48">
        <f>IF(A45=A44,B44,41)</f>
        <v>41</v>
      </c>
      <c r="C45" s="52" t="s">
        <v>170</v>
      </c>
      <c r="D45" s="50"/>
      <c r="E45" s="50"/>
      <c r="F45" s="50"/>
      <c r="G45" s="50">
        <v>83.333333333333343</v>
      </c>
      <c r="H45" s="50"/>
      <c r="I45" s="50"/>
      <c r="J45" s="50"/>
      <c r="K45" s="50">
        <v>20.512820512820511</v>
      </c>
      <c r="L45" s="50"/>
      <c r="M45" s="50">
        <v>54.54545454545454</v>
      </c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>
        <v>40.74074074074074</v>
      </c>
      <c r="BC45" s="50"/>
      <c r="BD45" s="50"/>
      <c r="BE45" s="50"/>
      <c r="BF45" s="50"/>
      <c r="BG45" s="50">
        <f>IF(ISERROR(SUM(LARGE(D45:BF45,1)+LARGE(D45:BF45,2)+LARGE(D45:BF45,3)+LARGE(D45:BF45,4)+LARGE(D45:BF45,5))),SUM(D45:BF45),SUM(LARGE(D45:BF45,1)+LARGE(D45:BF45,2)+LARGE(D45:BF45,3)+LARGE(D45:BF45,4)+LARGE(D45:BF45,5)))</f>
        <v>199.13234913234913</v>
      </c>
      <c r="BH45" s="5">
        <f>COUNTIF(D45:BF45,"&gt;.1")</f>
        <v>4</v>
      </c>
      <c r="BI45" s="48" t="s">
        <v>170</v>
      </c>
    </row>
    <row r="46" spans="1:61" x14ac:dyDescent="0.25">
      <c r="A46" s="49">
        <f>BG46</f>
        <v>196.49602618045816</v>
      </c>
      <c r="B46" s="48">
        <f>IF(A46=A45,B45,42)</f>
        <v>42</v>
      </c>
      <c r="C46" s="52" t="s">
        <v>274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v>29.032258064516128</v>
      </c>
      <c r="S46" s="73"/>
      <c r="T46" s="73"/>
      <c r="U46" s="73"/>
      <c r="V46" s="73">
        <v>33.333333333333329</v>
      </c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>
        <v>95</v>
      </c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>
        <v>39.130434782608702</v>
      </c>
      <c r="AY46" s="73"/>
      <c r="AZ46" s="73"/>
      <c r="BA46" s="73"/>
      <c r="BB46" s="73"/>
      <c r="BC46" s="73"/>
      <c r="BD46" s="73"/>
      <c r="BE46" s="73"/>
      <c r="BF46" s="73"/>
      <c r="BG46" s="73">
        <f>IF(ISERROR(SUM(LARGE(D46:BF46,1)+LARGE(D46:BF46,2)+LARGE(D46:BF46,3)+LARGE(D46:BF46,4)+LARGE(D46:BF46,5))),SUM(D46:BF46),SUM(LARGE(D46:BF46,1)+LARGE(D46:BF46,2)+LARGE(D46:BF46,3)+LARGE(D46:BF46,4)+LARGE(D46:BF46,5)))</f>
        <v>196.49602618045816</v>
      </c>
      <c r="BH46" s="74">
        <f>COUNTIF(D46:BF46,"&gt;.1")</f>
        <v>4</v>
      </c>
      <c r="BI46" s="48" t="s">
        <v>274</v>
      </c>
    </row>
    <row r="47" spans="1:61" x14ac:dyDescent="0.25">
      <c r="A47" s="49">
        <f>BG47</f>
        <v>193.93333333333334</v>
      </c>
      <c r="B47" s="48">
        <f>IF(A47=A46,B46,43)</f>
        <v>43</v>
      </c>
      <c r="C47" s="52" t="s">
        <v>391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>
        <v>93.333333333333329</v>
      </c>
      <c r="AX47" s="50"/>
      <c r="AY47" s="50"/>
      <c r="AZ47" s="50"/>
      <c r="BA47" s="50"/>
      <c r="BB47" s="50"/>
      <c r="BC47" s="50"/>
      <c r="BD47" s="50"/>
      <c r="BE47" s="50"/>
      <c r="BF47" s="50">
        <v>100.6</v>
      </c>
      <c r="BG47" s="50">
        <f>IF(ISERROR(SUM(LARGE(D47:BF47,1)+LARGE(D47:BF47,2)+LARGE(D47:BF47,3)+LARGE(D47:BF47,4)+LARGE(D47:BF47,5))),SUM(D47:BF47),SUM(LARGE(D47:BF47,1)+LARGE(D47:BF47,2)+LARGE(D47:BF47,3)+LARGE(D47:BF47,4)+LARGE(D47:BF47,5)))</f>
        <v>193.93333333333334</v>
      </c>
      <c r="BH47" s="5">
        <f>COUNTIF(D47:BF47,"&gt;.1")</f>
        <v>2</v>
      </c>
      <c r="BI47" s="48" t="s">
        <v>391</v>
      </c>
    </row>
    <row r="48" spans="1:61" x14ac:dyDescent="0.25">
      <c r="A48" s="49">
        <f>BG48</f>
        <v>190.97709209911176</v>
      </c>
      <c r="B48" s="48">
        <f>IF(A48=A47,B47,44)</f>
        <v>44</v>
      </c>
      <c r="C48" s="52" t="s">
        <v>388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>
        <v>96.774193548387103</v>
      </c>
      <c r="S48" s="73"/>
      <c r="T48" s="73"/>
      <c r="U48" s="73"/>
      <c r="V48" s="73">
        <v>33.333333333333329</v>
      </c>
      <c r="W48" s="73"/>
      <c r="X48" s="73">
        <v>60.869565217391305</v>
      </c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>
        <f>IF(ISERROR(SUM(LARGE(D48:BF48,1)+LARGE(D48:BF48,2)+LARGE(D48:BF48,3)+LARGE(D48:BF48,4)+LARGE(D48:BF48,5))),SUM(D48:BF48),SUM(LARGE(D48:BF48,1)+LARGE(D48:BF48,2)+LARGE(D48:BF48,3)+LARGE(D48:BF48,4)+LARGE(D48:BF48,5)))</f>
        <v>190.97709209911176</v>
      </c>
      <c r="BH48" s="74">
        <f>COUNTIF(D48:BF48,"&gt;.1")</f>
        <v>3</v>
      </c>
      <c r="BI48" s="48" t="s">
        <v>388</v>
      </c>
    </row>
    <row r="49" spans="1:61" x14ac:dyDescent="0.25">
      <c r="A49" s="49">
        <f>BG49</f>
        <v>189.3772893772894</v>
      </c>
      <c r="B49" s="48">
        <f>IF(A49=A48,B48,45)</f>
        <v>45</v>
      </c>
      <c r="C49" s="52" t="s">
        <v>267</v>
      </c>
      <c r="D49" s="50"/>
      <c r="E49" s="50"/>
      <c r="F49" s="50"/>
      <c r="G49" s="50"/>
      <c r="H49" s="50"/>
      <c r="I49" s="50"/>
      <c r="J49" s="50"/>
      <c r="K49" s="50">
        <v>74.358974358974365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>
        <v>38.095238095238095</v>
      </c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>
        <v>76.92307692307692</v>
      </c>
      <c r="BB49" s="50"/>
      <c r="BC49" s="50"/>
      <c r="BD49" s="50"/>
      <c r="BE49" s="50"/>
      <c r="BF49" s="50"/>
      <c r="BG49" s="50">
        <f>IF(ISERROR(SUM(LARGE(D49:BF49,1)+LARGE(D49:BF49,2)+LARGE(D49:BF49,3)+LARGE(D49:BF49,4)+LARGE(D49:BF49,5))),SUM(D49:BF49),SUM(LARGE(D49:BF49,1)+LARGE(D49:BF49,2)+LARGE(D49:BF49,3)+LARGE(D49:BF49,4)+LARGE(D49:BF49,5)))</f>
        <v>189.3772893772894</v>
      </c>
      <c r="BH49" s="5">
        <f>COUNTIF(D49:BF49,"&gt;.1")</f>
        <v>3</v>
      </c>
      <c r="BI49" s="48" t="s">
        <v>267</v>
      </c>
    </row>
    <row r="50" spans="1:61" x14ac:dyDescent="0.25">
      <c r="A50" s="49">
        <f>BG50</f>
        <v>181.0610380736608</v>
      </c>
      <c r="B50" s="48">
        <f>IF(A50=A49,B49,46)</f>
        <v>46</v>
      </c>
      <c r="C50" s="52" t="s">
        <v>180</v>
      </c>
      <c r="D50" s="73"/>
      <c r="E50" s="73"/>
      <c r="F50" s="73"/>
      <c r="G50" s="73"/>
      <c r="H50" s="73">
        <v>7.4074074074074048</v>
      </c>
      <c r="I50" s="73"/>
      <c r="J50" s="73"/>
      <c r="K50" s="73">
        <v>10.256410256410248</v>
      </c>
      <c r="L50" s="73"/>
      <c r="M50" s="73"/>
      <c r="N50" s="73"/>
      <c r="O50" s="73"/>
      <c r="P50" s="73"/>
      <c r="Q50" s="73"/>
      <c r="R50" s="73">
        <v>54.838709677419359</v>
      </c>
      <c r="S50" s="73"/>
      <c r="T50" s="73"/>
      <c r="U50" s="73"/>
      <c r="V50" s="73">
        <v>16.666666666666657</v>
      </c>
      <c r="W50" s="73"/>
      <c r="X50" s="73">
        <v>30.434782608695656</v>
      </c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>
        <v>21.428571428571431</v>
      </c>
      <c r="AO50" s="73"/>
      <c r="AP50" s="73">
        <v>57.692307692307693</v>
      </c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>
        <f>IF(ISERROR(SUM(LARGE(D50:BF50,1)+LARGE(D50:BF50,2)+LARGE(D50:BF50,3)+LARGE(D50:BF50,4)+LARGE(D50:BF50,5))),SUM(D50:BF50),SUM(LARGE(D50:BF50,1)+LARGE(D50:BF50,2)+LARGE(D50:BF50,3)+LARGE(D50:BF50,4)+LARGE(D50:BF50,5)))</f>
        <v>181.0610380736608</v>
      </c>
      <c r="BH50" s="74">
        <f>COUNTIF(D50:BF50,"&gt;.1")</f>
        <v>7</v>
      </c>
      <c r="BI50" s="48" t="s">
        <v>180</v>
      </c>
    </row>
    <row r="51" spans="1:61" x14ac:dyDescent="0.25">
      <c r="A51" s="49">
        <f>BG51</f>
        <v>174.34657130309304</v>
      </c>
      <c r="B51" s="48">
        <f>IF(A51=A50,B50,47)</f>
        <v>47</v>
      </c>
      <c r="C51" s="52" t="s">
        <v>175</v>
      </c>
      <c r="D51" s="50"/>
      <c r="E51" s="50"/>
      <c r="F51" s="50"/>
      <c r="G51" s="50">
        <v>27.777777777777786</v>
      </c>
      <c r="H51" s="50"/>
      <c r="I51" s="50"/>
      <c r="J51" s="50"/>
      <c r="K51" s="50"/>
      <c r="L51" s="50"/>
      <c r="M51" s="50">
        <v>27.272727272727266</v>
      </c>
      <c r="N51" s="50">
        <v>61.904761904761905</v>
      </c>
      <c r="O51" s="50"/>
      <c r="P51" s="50"/>
      <c r="Q51" s="50"/>
      <c r="R51" s="50"/>
      <c r="S51" s="50"/>
      <c r="T51" s="50"/>
      <c r="U51" s="50"/>
      <c r="V51" s="50"/>
      <c r="W51" s="50"/>
      <c r="X51" s="50">
        <v>17.391304347826093</v>
      </c>
      <c r="Y51" s="50"/>
      <c r="Z51" s="50"/>
      <c r="AA51" s="50"/>
      <c r="AB51" s="50">
        <v>40</v>
      </c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>
        <f>IF(ISERROR(SUM(LARGE(D51:BF51,1)+LARGE(D51:BF51,2)+LARGE(D51:BF51,3)+LARGE(D51:BF51,4)+LARGE(D51:BF51,5))),SUM(D51:BF51),SUM(LARGE(D51:BF51,1)+LARGE(D51:BF51,2)+LARGE(D51:BF51,3)+LARGE(D51:BF51,4)+LARGE(D51:BF51,5)))</f>
        <v>174.34657130309304</v>
      </c>
      <c r="BH51" s="5">
        <f>COUNTIF(D51:BF51,"&gt;.1")</f>
        <v>5</v>
      </c>
      <c r="BI51" s="48" t="s">
        <v>175</v>
      </c>
    </row>
    <row r="52" spans="1:61" x14ac:dyDescent="0.25">
      <c r="A52" s="49">
        <f>BG52</f>
        <v>168.86666666666667</v>
      </c>
      <c r="B52" s="48">
        <f>IF(A52=A51,B51,48)</f>
        <v>48</v>
      </c>
      <c r="C52" s="52" t="s">
        <v>219</v>
      </c>
      <c r="D52" s="73"/>
      <c r="E52" s="73"/>
      <c r="F52" s="73"/>
      <c r="G52" s="73"/>
      <c r="H52" s="73"/>
      <c r="I52" s="73"/>
      <c r="J52" s="73"/>
      <c r="K52" s="73"/>
      <c r="L52" s="73"/>
      <c r="M52" s="73">
        <v>102.2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>
        <v>66.666666666666657</v>
      </c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>
        <f>IF(ISERROR(SUM(LARGE(D52:BF52,1)+LARGE(D52:BF52,2)+LARGE(D52:BF52,3)+LARGE(D52:BF52,4)+LARGE(D52:BF52,5))),SUM(D52:BF52),SUM(LARGE(D52:BF52,1)+LARGE(D52:BF52,2)+LARGE(D52:BF52,3)+LARGE(D52:BF52,4)+LARGE(D52:BF52,5)))</f>
        <v>168.86666666666667</v>
      </c>
      <c r="BH52" s="74">
        <f>COUNTIF(D52:BF52,"&gt;.1")</f>
        <v>2</v>
      </c>
      <c r="BI52" s="48" t="s">
        <v>219</v>
      </c>
    </row>
    <row r="53" spans="1:61" x14ac:dyDescent="0.25">
      <c r="A53" s="49">
        <f>BG53</f>
        <v>168.66713931230061</v>
      </c>
      <c r="B53" s="48">
        <f>IF(A53=A52,B52,49)</f>
        <v>49</v>
      </c>
      <c r="C53" s="52" t="s">
        <v>249</v>
      </c>
      <c r="D53" s="50"/>
      <c r="E53" s="50"/>
      <c r="F53" s="50"/>
      <c r="G53" s="50"/>
      <c r="H53" s="50"/>
      <c r="I53" s="50">
        <v>19.047619047619051</v>
      </c>
      <c r="J53" s="50"/>
      <c r="K53" s="50">
        <v>25.641025641025635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>
        <v>43.333333333333329</v>
      </c>
      <c r="W53" s="50"/>
      <c r="X53" s="50"/>
      <c r="Y53" s="50"/>
      <c r="Z53" s="50"/>
      <c r="AA53" s="50"/>
      <c r="AB53" s="50"/>
      <c r="AC53" s="50"/>
      <c r="AD53" s="50"/>
      <c r="AE53" s="50"/>
      <c r="AF53" s="50">
        <v>80.645161290322591</v>
      </c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>
        <f>IF(ISERROR(SUM(LARGE(D53:BF53,1)+LARGE(D53:BF53,2)+LARGE(D53:BF53,3)+LARGE(D53:BF53,4)+LARGE(D53:BF53,5))),SUM(D53:BF53),SUM(LARGE(D53:BF53,1)+LARGE(D53:BF53,2)+LARGE(D53:BF53,3)+LARGE(D53:BF53,4)+LARGE(D53:BF53,5)))</f>
        <v>168.66713931230061</v>
      </c>
      <c r="BH53" s="5">
        <f>COUNTIF(D53:BF53,"&gt;.1")</f>
        <v>4</v>
      </c>
      <c r="BI53" s="48" t="s">
        <v>249</v>
      </c>
    </row>
    <row r="54" spans="1:61" x14ac:dyDescent="0.25">
      <c r="A54" s="49">
        <f>BG54</f>
        <v>166.52702136573103</v>
      </c>
      <c r="B54" s="48">
        <f>IF(A54=A53,B53,50)</f>
        <v>50</v>
      </c>
      <c r="C54" s="52" t="s">
        <v>308</v>
      </c>
      <c r="D54" s="73"/>
      <c r="E54" s="73"/>
      <c r="F54" s="73"/>
      <c r="G54" s="73"/>
      <c r="H54" s="73"/>
      <c r="I54" s="73"/>
      <c r="J54" s="73"/>
      <c r="K54" s="73"/>
      <c r="L54" s="73"/>
      <c r="M54" s="73">
        <v>54.54545454545454</v>
      </c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>
        <v>54.838709677419359</v>
      </c>
      <c r="AG54" s="73"/>
      <c r="AH54" s="73"/>
      <c r="AI54" s="73"/>
      <c r="AJ54" s="73">
        <v>57.142857142857146</v>
      </c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>
        <f>IF(ISERROR(SUM(LARGE(D54:BF54,1)+LARGE(D54:BF54,2)+LARGE(D54:BF54,3)+LARGE(D54:BF54,4)+LARGE(D54:BF54,5))),SUM(D54:BF54),SUM(LARGE(D54:BF54,1)+LARGE(D54:BF54,2)+LARGE(D54:BF54,3)+LARGE(D54:BF54,4)+LARGE(D54:BF54,5)))</f>
        <v>166.52702136573103</v>
      </c>
      <c r="BH54" s="74">
        <f>COUNTIF(D54:BF54,"&gt;.1")</f>
        <v>3</v>
      </c>
      <c r="BI54" s="48" t="s">
        <v>308</v>
      </c>
    </row>
    <row r="55" spans="1:61" x14ac:dyDescent="0.25">
      <c r="A55" s="49">
        <f>BG55</f>
        <v>164.9342891278375</v>
      </c>
      <c r="B55" s="48">
        <f>IF(A55=A54,B54,51)</f>
        <v>51</v>
      </c>
      <c r="C55" s="52" t="s">
        <v>203</v>
      </c>
      <c r="D55" s="50"/>
      <c r="E55" s="50"/>
      <c r="F55" s="50"/>
      <c r="G55" s="50"/>
      <c r="H55" s="50">
        <v>74.074074074074076</v>
      </c>
      <c r="I55" s="50"/>
      <c r="J55" s="50"/>
      <c r="K55" s="50"/>
      <c r="L55" s="50"/>
      <c r="M55" s="50"/>
      <c r="N55" s="50"/>
      <c r="O55" s="50"/>
      <c r="P55" s="50"/>
      <c r="Q55" s="50"/>
      <c r="R55" s="50">
        <v>74.193548387096769</v>
      </c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>
        <v>16.666666666666657</v>
      </c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>
        <f>IF(ISERROR(SUM(LARGE(D55:BF55,1)+LARGE(D55:BF55,2)+LARGE(D55:BF55,3)+LARGE(D55:BF55,4)+LARGE(D55:BF55,5))),SUM(D55:BF55),SUM(LARGE(D55:BF55,1)+LARGE(D55:BF55,2)+LARGE(D55:BF55,3)+LARGE(D55:BF55,4)+LARGE(D55:BF55,5)))</f>
        <v>164.9342891278375</v>
      </c>
      <c r="BH55" s="5">
        <f>COUNTIF(D55:BF55,"&gt;.1")</f>
        <v>3</v>
      </c>
      <c r="BI55" s="48" t="s">
        <v>203</v>
      </c>
    </row>
    <row r="56" spans="1:61" x14ac:dyDescent="0.25">
      <c r="A56" s="49">
        <f>BG56</f>
        <v>160.53579270970576</v>
      </c>
      <c r="B56" s="48">
        <f>IF(A56=A55,B55,52)</f>
        <v>52</v>
      </c>
      <c r="C56" s="52" t="s">
        <v>210</v>
      </c>
      <c r="D56" s="73"/>
      <c r="E56" s="73"/>
      <c r="F56" s="73"/>
      <c r="G56" s="73"/>
      <c r="H56" s="73">
        <v>22.222222222222229</v>
      </c>
      <c r="I56" s="73"/>
      <c r="J56" s="73"/>
      <c r="K56" s="73"/>
      <c r="L56" s="73"/>
      <c r="M56" s="73">
        <v>54.54545454545454</v>
      </c>
      <c r="N56" s="73">
        <v>33.333333333333329</v>
      </c>
      <c r="O56" s="73"/>
      <c r="P56" s="73"/>
      <c r="Q56" s="73"/>
      <c r="R56" s="73">
        <v>3.225806451612911</v>
      </c>
      <c r="S56" s="73"/>
      <c r="T56" s="73"/>
      <c r="U56" s="73"/>
      <c r="V56" s="73">
        <v>3.3333333333333286</v>
      </c>
      <c r="W56" s="73"/>
      <c r="X56" s="73">
        <v>30.434782608695656</v>
      </c>
      <c r="Y56" s="73"/>
      <c r="Z56" s="73"/>
      <c r="AA56" s="73"/>
      <c r="AB56" s="73"/>
      <c r="AC56" s="73"/>
      <c r="AD56" s="73"/>
      <c r="AE56" s="73"/>
      <c r="AF56" s="73">
        <v>6.4516129032258078</v>
      </c>
      <c r="AG56" s="73"/>
      <c r="AH56" s="73">
        <v>20</v>
      </c>
      <c r="AI56" s="73"/>
      <c r="AJ56" s="73"/>
      <c r="AK56" s="73">
        <v>20</v>
      </c>
      <c r="AL56" s="73"/>
      <c r="AM56" s="73"/>
      <c r="AN56" s="73"/>
      <c r="AO56" s="73">
        <v>14.285714285714278</v>
      </c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>
        <f>IF(ISERROR(SUM(LARGE(D56:BF56,1)+LARGE(D56:BF56,2)+LARGE(D56:BF56,3)+LARGE(D56:BF56,4)+LARGE(D56:BF56,5))),SUM(D56:BF56),SUM(LARGE(D56:BF56,1)+LARGE(D56:BF56,2)+LARGE(D56:BF56,3)+LARGE(D56:BF56,4)+LARGE(D56:BF56,5)))</f>
        <v>160.53579270970576</v>
      </c>
      <c r="BH56" s="74">
        <f>COUNTIF(D56:BF56,"&gt;.1")</f>
        <v>10</v>
      </c>
      <c r="BI56" s="48" t="s">
        <v>210</v>
      </c>
    </row>
    <row r="57" spans="1:61" x14ac:dyDescent="0.25">
      <c r="A57" s="49">
        <f>BG57</f>
        <v>159.04071773636991</v>
      </c>
      <c r="B57" s="48">
        <f>IF(A57=A56,B56,53)</f>
        <v>53</v>
      </c>
      <c r="C57" s="52" t="s">
        <v>253</v>
      </c>
      <c r="D57" s="50"/>
      <c r="E57" s="50"/>
      <c r="F57" s="50"/>
      <c r="G57" s="50"/>
      <c r="H57" s="50"/>
      <c r="I57" s="50"/>
      <c r="J57" s="50"/>
      <c r="K57" s="50"/>
      <c r="L57" s="50">
        <v>92.857142857142861</v>
      </c>
      <c r="M57" s="50"/>
      <c r="N57" s="50"/>
      <c r="O57" s="50"/>
      <c r="P57" s="50"/>
      <c r="Q57" s="50"/>
      <c r="R57" s="50"/>
      <c r="S57" s="50"/>
      <c r="T57" s="50"/>
      <c r="U57" s="50">
        <v>44.444444444444443</v>
      </c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>
        <v>21.739130434782609</v>
      </c>
      <c r="AY57" s="50"/>
      <c r="AZ57" s="50"/>
      <c r="BA57" s="50"/>
      <c r="BB57" s="50"/>
      <c r="BC57" s="50"/>
      <c r="BD57" s="50"/>
      <c r="BE57" s="50"/>
      <c r="BF57" s="50"/>
      <c r="BG57" s="50">
        <f>IF(ISERROR(SUM(LARGE(D57:BF57,1)+LARGE(D57:BF57,2)+LARGE(D57:BF57,3)+LARGE(D57:BF57,4)+LARGE(D57:BF57,5))),SUM(D57:BF57),SUM(LARGE(D57:BF57,1)+LARGE(D57:BF57,2)+LARGE(D57:BF57,3)+LARGE(D57:BF57,4)+LARGE(D57:BF57,5)))</f>
        <v>159.04071773636991</v>
      </c>
      <c r="BH57" s="5">
        <f>COUNTIF(D57:BF57,"&gt;.1")</f>
        <v>3</v>
      </c>
      <c r="BI57" s="48" t="s">
        <v>253</v>
      </c>
    </row>
    <row r="58" spans="1:61" x14ac:dyDescent="0.25">
      <c r="A58" s="49">
        <f>BG58</f>
        <v>149.02248289345061</v>
      </c>
      <c r="B58" s="48">
        <f>IF(A58=A57,B57,54)</f>
        <v>54</v>
      </c>
      <c r="C58" s="52" t="s">
        <v>309</v>
      </c>
      <c r="D58" s="73"/>
      <c r="E58" s="73"/>
      <c r="F58" s="73"/>
      <c r="G58" s="73"/>
      <c r="H58" s="73"/>
      <c r="I58" s="73"/>
      <c r="J58" s="73"/>
      <c r="K58" s="73"/>
      <c r="L58" s="73"/>
      <c r="M58" s="73">
        <v>31.818181818181813</v>
      </c>
      <c r="N58" s="73"/>
      <c r="O58" s="73"/>
      <c r="P58" s="73"/>
      <c r="Q58" s="73"/>
      <c r="R58" s="73">
        <v>83.870967741935488</v>
      </c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>
        <v>33.333333333333329</v>
      </c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>
        <f>IF(ISERROR(SUM(LARGE(D58:BF58,1)+LARGE(D58:BF58,2)+LARGE(D58:BF58,3)+LARGE(D58:BF58,4)+LARGE(D58:BF58,5))),SUM(D58:BF58),SUM(LARGE(D58:BF58,1)+LARGE(D58:BF58,2)+LARGE(D58:BF58,3)+LARGE(D58:BF58,4)+LARGE(D58:BF58,5)))</f>
        <v>149.02248289345061</v>
      </c>
      <c r="BH58" s="74">
        <f>COUNTIF(D58:BF58,"&gt;.1")</f>
        <v>3</v>
      </c>
      <c r="BI58" s="48" t="s">
        <v>309</v>
      </c>
    </row>
    <row r="59" spans="1:61" x14ac:dyDescent="0.25">
      <c r="A59" s="49">
        <f>BG59</f>
        <v>143.58974358974359</v>
      </c>
      <c r="B59" s="48">
        <f>IF(A59=A58,B58,55)</f>
        <v>55</v>
      </c>
      <c r="C59" s="52" t="s">
        <v>138</v>
      </c>
      <c r="D59" s="50"/>
      <c r="E59" s="50"/>
      <c r="F59" s="50">
        <v>66.666666666666657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>
        <v>76.92307692307692</v>
      </c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>
        <f>IF(ISERROR(SUM(LARGE(D59:BF59,1)+LARGE(D59:BF59,2)+LARGE(D59:BF59,3)+LARGE(D59:BF59,4)+LARGE(D59:BF59,5))),SUM(D59:BF59),SUM(LARGE(D59:BF59,1)+LARGE(D59:BF59,2)+LARGE(D59:BF59,3)+LARGE(D59:BF59,4)+LARGE(D59:BF59,5)))</f>
        <v>143.58974358974359</v>
      </c>
      <c r="BH59" s="5">
        <f>COUNTIF(D59:BF59,"&gt;.1")</f>
        <v>2</v>
      </c>
      <c r="BI59" s="48" t="s">
        <v>138</v>
      </c>
    </row>
    <row r="60" spans="1:61" x14ac:dyDescent="0.25">
      <c r="A60" s="49">
        <f>BG60</f>
        <v>142.85714285714283</v>
      </c>
      <c r="B60" s="48">
        <f>IF(A60=A59,B59,56)</f>
        <v>56</v>
      </c>
      <c r="C60" s="52" t="s">
        <v>105</v>
      </c>
      <c r="D60" s="73">
        <v>25</v>
      </c>
      <c r="E60" s="73"/>
      <c r="F60" s="73">
        <v>41.666666666666664</v>
      </c>
      <c r="G60" s="73"/>
      <c r="H60" s="73"/>
      <c r="I60" s="73">
        <v>76.19047619047619</v>
      </c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>
        <f>IF(ISERROR(SUM(LARGE(D60:BF60,1)+LARGE(D60:BF60,2)+LARGE(D60:BF60,3)+LARGE(D60:BF60,4)+LARGE(D60:BF60,5))),SUM(D60:BF60),SUM(LARGE(D60:BF60,1)+LARGE(D60:BF60,2)+LARGE(D60:BF60,3)+LARGE(D60:BF60,4)+LARGE(D60:BF60,5)))</f>
        <v>142.85714285714283</v>
      </c>
      <c r="BH60" s="74">
        <f>COUNTIF(D60:BF60,"&gt;.1")</f>
        <v>3</v>
      </c>
      <c r="BI60" s="48" t="s">
        <v>105</v>
      </c>
    </row>
    <row r="61" spans="1:61" x14ac:dyDescent="0.25">
      <c r="A61" s="49">
        <f>BG61</f>
        <v>141.42857142857142</v>
      </c>
      <c r="B61" s="48">
        <f>IF(A61=A60,B60,57)</f>
        <v>57</v>
      </c>
      <c r="C61" s="52" t="s">
        <v>438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>
        <v>78.571428571428569</v>
      </c>
      <c r="U61" s="50"/>
      <c r="V61" s="50"/>
      <c r="W61" s="50"/>
      <c r="X61" s="50"/>
      <c r="Y61" s="50"/>
      <c r="Z61" s="50"/>
      <c r="AA61" s="50"/>
      <c r="AB61" s="50">
        <v>20</v>
      </c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>
        <v>42.857142857142854</v>
      </c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>
        <f>IF(ISERROR(SUM(LARGE(D61:BF61,1)+LARGE(D61:BF61,2)+LARGE(D61:BF61,3)+LARGE(D61:BF61,4)+LARGE(D61:BF61,5))),SUM(D61:BF61),SUM(LARGE(D61:BF61,1)+LARGE(D61:BF61,2)+LARGE(D61:BF61,3)+LARGE(D61:BF61,4)+LARGE(D61:BF61,5)))</f>
        <v>141.42857142857142</v>
      </c>
      <c r="BH61" s="5">
        <f>COUNTIF(D61:BF61,"&gt;.1")</f>
        <v>3</v>
      </c>
      <c r="BI61" s="48" t="s">
        <v>438</v>
      </c>
    </row>
    <row r="62" spans="1:61" x14ac:dyDescent="0.25">
      <c r="A62" s="49">
        <f>BG62</f>
        <v>139.65053763440858</v>
      </c>
      <c r="B62" s="48">
        <f>IF(A62=A61,B61,58)</f>
        <v>58</v>
      </c>
      <c r="C62" s="52" t="s">
        <v>395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>
        <v>35.483870967741936</v>
      </c>
      <c r="S62" s="73"/>
      <c r="T62" s="73"/>
      <c r="U62" s="73"/>
      <c r="V62" s="73"/>
      <c r="W62" s="73"/>
      <c r="X62" s="73"/>
      <c r="Y62" s="73"/>
      <c r="Z62" s="73">
        <v>87.5</v>
      </c>
      <c r="AA62" s="73"/>
      <c r="AB62" s="73"/>
      <c r="AC62" s="73"/>
      <c r="AD62" s="73"/>
      <c r="AE62" s="73"/>
      <c r="AF62" s="73"/>
      <c r="AG62" s="73"/>
      <c r="AH62" s="73"/>
      <c r="AI62" s="73">
        <v>16.666666666666657</v>
      </c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>
        <f>IF(ISERROR(SUM(LARGE(D62:BF62,1)+LARGE(D62:BF62,2)+LARGE(D62:BF62,3)+LARGE(D62:BF62,4)+LARGE(D62:BF62,5))),SUM(D62:BF62),SUM(LARGE(D62:BF62,1)+LARGE(D62:BF62,2)+LARGE(D62:BF62,3)+LARGE(D62:BF62,4)+LARGE(D62:BF62,5)))</f>
        <v>139.65053763440858</v>
      </c>
      <c r="BH62" s="74">
        <f>COUNTIF(D62:BF62,"&gt;.1")</f>
        <v>3</v>
      </c>
      <c r="BI62" s="48" t="s">
        <v>395</v>
      </c>
    </row>
    <row r="63" spans="1:61" x14ac:dyDescent="0.25">
      <c r="A63" s="49">
        <f>BG63</f>
        <v>139.52381052380952</v>
      </c>
      <c r="B63" s="48">
        <f>IF(A63=A62,B62,59)</f>
        <v>59</v>
      </c>
      <c r="C63" s="52" t="s">
        <v>497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>
        <v>50</v>
      </c>
      <c r="U63" s="50"/>
      <c r="V63" s="50"/>
      <c r="W63" s="50"/>
      <c r="X63" s="50"/>
      <c r="Y63" s="50"/>
      <c r="Z63" s="50">
        <v>9.9999999999999995E-7</v>
      </c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>
        <v>30</v>
      </c>
      <c r="AM63" s="50"/>
      <c r="AN63" s="50">
        <v>42.857142857142854</v>
      </c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>
        <v>16.666666666666657</v>
      </c>
      <c r="BD63" s="50"/>
      <c r="BE63" s="50"/>
      <c r="BF63" s="50"/>
      <c r="BG63" s="50">
        <f>IF(ISERROR(SUM(LARGE(D63:BF63,1)+LARGE(D63:BF63,2)+LARGE(D63:BF63,3)+LARGE(D63:BF63,4)+LARGE(D63:BF63,5))),SUM(D63:BF63),SUM(LARGE(D63:BF63,1)+LARGE(D63:BF63,2)+LARGE(D63:BF63,3)+LARGE(D63:BF63,4)+LARGE(D63:BF63,5)))</f>
        <v>139.52381052380952</v>
      </c>
      <c r="BH63" s="5">
        <f>COUNTIF(D63:BF63,"&gt;.1")</f>
        <v>4</v>
      </c>
      <c r="BI63" s="48" t="s">
        <v>497</v>
      </c>
    </row>
    <row r="64" spans="1:61" x14ac:dyDescent="0.25">
      <c r="A64" s="49">
        <f>BG64</f>
        <v>136.36363636363635</v>
      </c>
      <c r="B64" s="48">
        <f>IF(A64=A63,B63,60)</f>
        <v>60</v>
      </c>
      <c r="C64" s="52" t="s">
        <v>238</v>
      </c>
      <c r="D64" s="73"/>
      <c r="E64" s="73"/>
      <c r="F64" s="73"/>
      <c r="G64" s="73"/>
      <c r="H64" s="73"/>
      <c r="I64" s="73"/>
      <c r="J64" s="73">
        <v>72.72727272727272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>
        <v>63.636363636363633</v>
      </c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>
        <f>IF(ISERROR(SUM(LARGE(D64:BF64,1)+LARGE(D64:BF64,2)+LARGE(D64:BF64,3)+LARGE(D64:BF64,4)+LARGE(D64:BF64,5))),SUM(D64:BF64),SUM(LARGE(D64:BF64,1)+LARGE(D64:BF64,2)+LARGE(D64:BF64,3)+LARGE(D64:BF64,4)+LARGE(D64:BF64,5)))</f>
        <v>136.36363636363635</v>
      </c>
      <c r="BH64" s="74">
        <f>COUNTIF(D64:BF64,"&gt;.1")</f>
        <v>2</v>
      </c>
      <c r="BI64" s="48" t="s">
        <v>238</v>
      </c>
    </row>
    <row r="65" spans="1:61" x14ac:dyDescent="0.25">
      <c r="A65" s="49">
        <f>BG65</f>
        <v>118.02656546489564</v>
      </c>
      <c r="B65" s="48">
        <f>IF(A65=A64,B64,61)</f>
        <v>61</v>
      </c>
      <c r="C65" s="52" t="s">
        <v>273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v>47.058823529411761</v>
      </c>
      <c r="AF65" s="50">
        <v>70.967741935483872</v>
      </c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>
        <f>IF(ISERROR(SUM(LARGE(D65:BF65,1)+LARGE(D65:BF65,2)+LARGE(D65:BF65,3)+LARGE(D65:BF65,4)+LARGE(D65:BF65,5))),SUM(D65:BF65),SUM(LARGE(D65:BF65,1)+LARGE(D65:BF65,2)+LARGE(D65:BF65,3)+LARGE(D65:BF65,4)+LARGE(D65:BF65,5)))</f>
        <v>118.02656546489564</v>
      </c>
      <c r="BH65" s="5">
        <f>COUNTIF(D65:BF65,"&gt;.1")</f>
        <v>2</v>
      </c>
      <c r="BI65" s="48" t="s">
        <v>273</v>
      </c>
    </row>
    <row r="66" spans="1:61" x14ac:dyDescent="0.25">
      <c r="A66" s="49">
        <f>BG66</f>
        <v>117.3414710581611</v>
      </c>
      <c r="B66" s="48">
        <f>IF(A66=A65,B65,62)</f>
        <v>62</v>
      </c>
      <c r="C66" s="52" t="s">
        <v>354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>
        <v>4.7619047619047592</v>
      </c>
      <c r="O66" s="73"/>
      <c r="P66" s="73"/>
      <c r="Q66" s="73"/>
      <c r="R66" s="73">
        <v>29.032258064516128</v>
      </c>
      <c r="S66" s="73"/>
      <c r="T66" s="73"/>
      <c r="U66" s="73"/>
      <c r="V66" s="73"/>
      <c r="W66" s="73"/>
      <c r="X66" s="73">
        <v>39.130434782608702</v>
      </c>
      <c r="Y66" s="73"/>
      <c r="Z66" s="73"/>
      <c r="AA66" s="73"/>
      <c r="AB66" s="73"/>
      <c r="AC66" s="73"/>
      <c r="AD66" s="73"/>
      <c r="AE66" s="73"/>
      <c r="AF66" s="73">
        <v>29.032258064516128</v>
      </c>
      <c r="AG66" s="73"/>
      <c r="AH66" s="73"/>
      <c r="AI66" s="73"/>
      <c r="AJ66" s="73"/>
      <c r="AK66" s="73"/>
      <c r="AL66" s="73"/>
      <c r="AM66" s="73"/>
      <c r="AN66" s="73"/>
      <c r="AO66" s="73"/>
      <c r="AP66" s="73">
        <v>15.384615384615387</v>
      </c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>
        <f>IF(ISERROR(SUM(LARGE(D66:BF66,1)+LARGE(D66:BF66,2)+LARGE(D66:BF66,3)+LARGE(D66:BF66,4)+LARGE(D66:BF66,5))),SUM(D66:BF66),SUM(LARGE(D66:BF66,1)+LARGE(D66:BF66,2)+LARGE(D66:BF66,3)+LARGE(D66:BF66,4)+LARGE(D66:BF66,5)))</f>
        <v>117.3414710581611</v>
      </c>
      <c r="BH66" s="74">
        <f>COUNTIF(D66:BF66,"&gt;.1")</f>
        <v>5</v>
      </c>
      <c r="BI66" s="48" t="s">
        <v>354</v>
      </c>
    </row>
    <row r="67" spans="1:61" x14ac:dyDescent="0.25">
      <c r="A67" s="49">
        <f>BG67</f>
        <v>109.29811029810929</v>
      </c>
      <c r="B67" s="48">
        <f>IF(A67=A66,B66,63)</f>
        <v>63</v>
      </c>
      <c r="C67" s="52" t="s">
        <v>208</v>
      </c>
      <c r="D67" s="50"/>
      <c r="E67" s="50"/>
      <c r="F67" s="50"/>
      <c r="G67" s="50"/>
      <c r="H67" s="50">
        <v>37.037037037037038</v>
      </c>
      <c r="I67" s="50"/>
      <c r="J67" s="50"/>
      <c r="K67" s="50">
        <v>35.897435897435898</v>
      </c>
      <c r="L67" s="50"/>
      <c r="M67" s="50">
        <v>9.9999999999999995E-7</v>
      </c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>
        <v>36.36363636363636</v>
      </c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>
        <f>IF(ISERROR(SUM(LARGE(D67:BF67,1)+LARGE(D67:BF67,2)+LARGE(D67:BF67,3)+LARGE(D67:BF67,4)+LARGE(D67:BF67,5))),SUM(D67:BF67),SUM(LARGE(D67:BF67,1)+LARGE(D67:BF67,2)+LARGE(D67:BF67,3)+LARGE(D67:BF67,4)+LARGE(D67:BF67,5)))</f>
        <v>109.29811029810929</v>
      </c>
      <c r="BH67" s="5">
        <f>COUNTIF(D67:BF67,"&gt;.1")</f>
        <v>3</v>
      </c>
      <c r="BI67" s="48" t="s">
        <v>208</v>
      </c>
    </row>
    <row r="68" spans="1:61" x14ac:dyDescent="0.25">
      <c r="A68" s="49">
        <f>BG68</f>
        <v>108.22510822510822</v>
      </c>
      <c r="B68" s="48">
        <f>IF(A68=A67,B67,64)</f>
        <v>64</v>
      </c>
      <c r="C68" s="52" t="s">
        <v>310</v>
      </c>
      <c r="D68" s="73"/>
      <c r="E68" s="73"/>
      <c r="F68" s="73"/>
      <c r="G68" s="73"/>
      <c r="H68" s="73"/>
      <c r="I68" s="73"/>
      <c r="J68" s="73"/>
      <c r="K68" s="73"/>
      <c r="L68" s="73"/>
      <c r="M68" s="73">
        <v>27.272727272727266</v>
      </c>
      <c r="N68" s="73">
        <v>19.047619047619051</v>
      </c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>
        <v>33.333333333333329</v>
      </c>
      <c r="AI68" s="73"/>
      <c r="AJ68" s="73"/>
      <c r="AK68" s="73"/>
      <c r="AL68" s="73"/>
      <c r="AM68" s="73"/>
      <c r="AN68" s="73">
        <v>28.571428571428569</v>
      </c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>
        <f>IF(ISERROR(SUM(LARGE(D68:BF68,1)+LARGE(D68:BF68,2)+LARGE(D68:BF68,3)+LARGE(D68:BF68,4)+LARGE(D68:BF68,5))),SUM(D68:BF68),SUM(LARGE(D68:BF68,1)+LARGE(D68:BF68,2)+LARGE(D68:BF68,3)+LARGE(D68:BF68,4)+LARGE(D68:BF68,5)))</f>
        <v>108.22510822510822</v>
      </c>
      <c r="BH68" s="74">
        <f>COUNTIF(D68:BF68,"&gt;.1")</f>
        <v>4</v>
      </c>
      <c r="BI68" s="48" t="s">
        <v>310</v>
      </c>
    </row>
    <row r="69" spans="1:61" x14ac:dyDescent="0.25">
      <c r="A69" s="49">
        <f>BG69</f>
        <v>103.04232804232804</v>
      </c>
      <c r="B69" s="48">
        <f>IF(A69=A68,B68,65)</f>
        <v>65</v>
      </c>
      <c r="C69" s="52" t="s">
        <v>211</v>
      </c>
      <c r="D69" s="50"/>
      <c r="E69" s="50"/>
      <c r="F69" s="50"/>
      <c r="G69" s="50"/>
      <c r="H69" s="50">
        <v>18.518518518518519</v>
      </c>
      <c r="I69" s="50"/>
      <c r="J69" s="50"/>
      <c r="K69" s="50"/>
      <c r="L69" s="50"/>
      <c r="M69" s="50"/>
      <c r="N69" s="50">
        <v>9.5238095238095184</v>
      </c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>
        <v>75</v>
      </c>
      <c r="AZ69" s="50"/>
      <c r="BA69" s="50"/>
      <c r="BB69" s="50"/>
      <c r="BC69" s="50"/>
      <c r="BD69" s="50"/>
      <c r="BE69" s="50"/>
      <c r="BF69" s="50"/>
      <c r="BG69" s="50">
        <f>IF(ISERROR(SUM(LARGE(D69:BF69,1)+LARGE(D69:BF69,2)+LARGE(D69:BF69,3)+LARGE(D69:BF69,4)+LARGE(D69:BF69,5))),SUM(D69:BF69),SUM(LARGE(D69:BF69,1)+LARGE(D69:BF69,2)+LARGE(D69:BF69,3)+LARGE(D69:BF69,4)+LARGE(D69:BF69,5)))</f>
        <v>103.04232804232804</v>
      </c>
      <c r="BH69" s="5">
        <f>COUNTIF(D69:BF69,"&gt;.1")</f>
        <v>3</v>
      </c>
      <c r="BI69" s="48" t="s">
        <v>211</v>
      </c>
    </row>
    <row r="70" spans="1:61" x14ac:dyDescent="0.25">
      <c r="A70" s="49">
        <f>BG70</f>
        <v>102.56410256410257</v>
      </c>
      <c r="B70" s="48">
        <f>IF(A70=A69,B69,66)</f>
        <v>66</v>
      </c>
      <c r="C70" s="52" t="s">
        <v>270</v>
      </c>
      <c r="D70" s="73"/>
      <c r="E70" s="73"/>
      <c r="F70" s="73"/>
      <c r="G70" s="73"/>
      <c r="H70" s="73"/>
      <c r="I70" s="73"/>
      <c r="J70" s="73"/>
      <c r="K70" s="73">
        <v>35.897435897435898</v>
      </c>
      <c r="L70" s="73"/>
      <c r="M70" s="73"/>
      <c r="N70" s="73"/>
      <c r="O70" s="73"/>
      <c r="P70" s="73"/>
      <c r="Q70" s="73"/>
      <c r="R70" s="73"/>
      <c r="S70" s="73"/>
      <c r="T70" s="73"/>
      <c r="U70" s="73">
        <v>66.666666666666671</v>
      </c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>
        <f>IF(ISERROR(SUM(LARGE(D70:BF70,1)+LARGE(D70:BF70,2)+LARGE(D70:BF70,3)+LARGE(D70:BF70,4)+LARGE(D70:BF70,5))),SUM(D70:BF70),SUM(LARGE(D70:BF70,1)+LARGE(D70:BF70,2)+LARGE(D70:BF70,3)+LARGE(D70:BF70,4)+LARGE(D70:BF70,5)))</f>
        <v>102.56410256410257</v>
      </c>
      <c r="BH70" s="74">
        <f>COUNTIF(D70:BF70,"&gt;.1")</f>
        <v>2</v>
      </c>
      <c r="BI70" s="48" t="s">
        <v>270</v>
      </c>
    </row>
    <row r="71" spans="1:61" x14ac:dyDescent="0.25">
      <c r="A71" s="49">
        <f>BG71</f>
        <v>102.5105823967304</v>
      </c>
      <c r="B71" s="48">
        <f>IF(A71=A70,B70,67)</f>
        <v>67</v>
      </c>
      <c r="C71" s="52" t="s">
        <v>394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>
        <v>17.647058823529406</v>
      </c>
      <c r="AF71" s="50">
        <v>38.70967741935484</v>
      </c>
      <c r="AG71" s="50"/>
      <c r="AH71" s="50"/>
      <c r="AI71" s="50"/>
      <c r="AJ71" s="50"/>
      <c r="AK71" s="50"/>
      <c r="AL71" s="50"/>
      <c r="AM71" s="50"/>
      <c r="AN71" s="50"/>
      <c r="AO71" s="50"/>
      <c r="AP71" s="50">
        <v>30.769230769230774</v>
      </c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>
        <v>15.384615384615387</v>
      </c>
      <c r="BE71" s="50"/>
      <c r="BF71" s="50"/>
      <c r="BG71" s="50">
        <f>IF(ISERROR(SUM(LARGE(D71:BF71,1)+LARGE(D71:BF71,2)+LARGE(D71:BF71,3)+LARGE(D71:BF71,4)+LARGE(D71:BF71,5))),SUM(D71:BF71),SUM(LARGE(D71:BF71,1)+LARGE(D71:BF71,2)+LARGE(D71:BF71,3)+LARGE(D71:BF71,4)+LARGE(D71:BF71,5)))</f>
        <v>102.5105823967304</v>
      </c>
      <c r="BH71" s="5">
        <f>COUNTIF(D71:BF71,"&gt;.1")</f>
        <v>4</v>
      </c>
      <c r="BI71" s="48" t="s">
        <v>394</v>
      </c>
    </row>
    <row r="72" spans="1:61" x14ac:dyDescent="0.25">
      <c r="A72" s="49">
        <f>BG72</f>
        <v>101.6</v>
      </c>
      <c r="B72" s="48">
        <f>IF(A72=A71,B71,68)</f>
        <v>68</v>
      </c>
      <c r="C72" s="52" t="s">
        <v>59</v>
      </c>
      <c r="D72" s="73">
        <v>101.6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>
        <f>IF(ISERROR(SUM(LARGE(D72:BF72,1)+LARGE(D72:BF72,2)+LARGE(D72:BF72,3)+LARGE(D72:BF72,4)+LARGE(D72:BF72,5))),SUM(D72:BF72),SUM(LARGE(D72:BF72,1)+LARGE(D72:BF72,2)+LARGE(D72:BF72,3)+LARGE(D72:BF72,4)+LARGE(D72:BF72,5)))</f>
        <v>101.6</v>
      </c>
      <c r="BH72" s="74">
        <f>COUNTIF(D72:BF72,"&gt;.1")</f>
        <v>1</v>
      </c>
      <c r="BI72" s="48" t="s">
        <v>59</v>
      </c>
    </row>
    <row r="73" spans="1:61" x14ac:dyDescent="0.25">
      <c r="A73" s="49">
        <f>BG73</f>
        <v>97.402597402597394</v>
      </c>
      <c r="B73" s="48">
        <f>IF(A73=A72,B72,69)</f>
        <v>69</v>
      </c>
      <c r="C73" s="52" t="s">
        <v>307</v>
      </c>
      <c r="D73" s="50"/>
      <c r="E73" s="50"/>
      <c r="F73" s="50"/>
      <c r="G73" s="50"/>
      <c r="H73" s="50"/>
      <c r="I73" s="50"/>
      <c r="J73" s="50"/>
      <c r="K73" s="50"/>
      <c r="L73" s="50"/>
      <c r="M73" s="50">
        <v>54.54545454545454</v>
      </c>
      <c r="N73" s="50">
        <v>28.571428571428569</v>
      </c>
      <c r="O73" s="50"/>
      <c r="P73" s="50">
        <v>14.285714285714278</v>
      </c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>
        <f>IF(ISERROR(SUM(LARGE(D73:BF73,1)+LARGE(D73:BF73,2)+LARGE(D73:BF73,3)+LARGE(D73:BF73,4)+LARGE(D73:BF73,5))),SUM(D73:BF73),SUM(LARGE(D73:BF73,1)+LARGE(D73:BF73,2)+LARGE(D73:BF73,3)+LARGE(D73:BF73,4)+LARGE(D73:BF73,5)))</f>
        <v>97.402597402597394</v>
      </c>
      <c r="BH73" s="5">
        <f>COUNTIF(D73:BF73,"&gt;.1")</f>
        <v>3</v>
      </c>
      <c r="BI73" s="48" t="s">
        <v>307</v>
      </c>
    </row>
    <row r="74" spans="1:61" x14ac:dyDescent="0.25">
      <c r="A74" s="49">
        <f>BG74</f>
        <v>92.307692307692307</v>
      </c>
      <c r="B74" s="48">
        <f>IF(A74=A73,B73,70)</f>
        <v>70</v>
      </c>
      <c r="C74" s="52" t="s">
        <v>165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>
        <v>92.307692307692307</v>
      </c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>
        <f>IF(ISERROR(SUM(LARGE(D74:BF74,1)+LARGE(D74:BF74,2)+LARGE(D74:BF74,3)+LARGE(D74:BF74,4)+LARGE(D74:BF74,5))),SUM(D74:BF74),SUM(LARGE(D74:BF74,1)+LARGE(D74:BF74,2)+LARGE(D74:BF74,3)+LARGE(D74:BF74,4)+LARGE(D74:BF74,5)))</f>
        <v>92.307692307692307</v>
      </c>
      <c r="BH74" s="74">
        <f>COUNTIF(D74:BF74,"&gt;.1")</f>
        <v>1</v>
      </c>
      <c r="BI74" s="48" t="s">
        <v>165</v>
      </c>
    </row>
    <row r="75" spans="1:61" x14ac:dyDescent="0.25">
      <c r="A75" s="49">
        <f>BG75</f>
        <v>88.888888888888886</v>
      </c>
      <c r="B75" s="48">
        <f>IF(A75=A74,B74,71)</f>
        <v>71</v>
      </c>
      <c r="C75" s="52" t="s">
        <v>201</v>
      </c>
      <c r="D75" s="50"/>
      <c r="E75" s="50"/>
      <c r="F75" s="50"/>
      <c r="G75" s="50"/>
      <c r="H75" s="50">
        <v>88.888888888888886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>
        <f>IF(ISERROR(SUM(LARGE(D75:BF75,1)+LARGE(D75:BF75,2)+LARGE(D75:BF75,3)+LARGE(D75:BF75,4)+LARGE(D75:BF75,5))),SUM(D75:BF75),SUM(LARGE(D75:BF75,1)+LARGE(D75:BF75,2)+LARGE(D75:BF75,3)+LARGE(D75:BF75,4)+LARGE(D75:BF75,5)))</f>
        <v>88.888888888888886</v>
      </c>
      <c r="BH75" s="5">
        <f>COUNTIF(D75:BF75,"&gt;.1")</f>
        <v>1</v>
      </c>
      <c r="BI75" s="48" t="s">
        <v>201</v>
      </c>
    </row>
    <row r="76" spans="1:61" x14ac:dyDescent="0.25">
      <c r="A76" s="49">
        <f>BG76</f>
        <v>88.235294117647058</v>
      </c>
      <c r="B76" s="48">
        <f>IF(A76=A75,B75,72)</f>
        <v>72</v>
      </c>
      <c r="C76" s="52" t="s">
        <v>195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>
        <v>88.235294117647058</v>
      </c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>
        <f>IF(ISERROR(SUM(LARGE(D76:BF76,1)+LARGE(D76:BF76,2)+LARGE(D76:BF76,3)+LARGE(D76:BF76,4)+LARGE(D76:BF76,5))),SUM(D76:BF76),SUM(LARGE(D76:BF76,1)+LARGE(D76:BF76,2)+LARGE(D76:BF76,3)+LARGE(D76:BF76,4)+LARGE(D76:BF76,5)))</f>
        <v>88.235294117647058</v>
      </c>
      <c r="BH76" s="74">
        <f>COUNTIF(D76:BF76,"&gt;.1")</f>
        <v>1</v>
      </c>
      <c r="BI76" s="48" t="s">
        <v>195</v>
      </c>
    </row>
    <row r="77" spans="1:61" x14ac:dyDescent="0.25">
      <c r="A77" s="49">
        <f>BG77</f>
        <v>85.897435897435898</v>
      </c>
      <c r="B77" s="48">
        <f>IF(A77=A76,B76,73)</f>
        <v>73</v>
      </c>
      <c r="C77" s="52" t="s">
        <v>269</v>
      </c>
      <c r="D77" s="50"/>
      <c r="E77" s="50"/>
      <c r="F77" s="50"/>
      <c r="G77" s="50"/>
      <c r="H77" s="50"/>
      <c r="I77" s="50"/>
      <c r="J77" s="50"/>
      <c r="K77" s="50">
        <v>35.897435897435898</v>
      </c>
      <c r="L77" s="50">
        <v>50</v>
      </c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>
        <f>IF(ISERROR(SUM(LARGE(D77:BF77,1)+LARGE(D77:BF77,2)+LARGE(D77:BF77,3)+LARGE(D77:BF77,4)+LARGE(D77:BF77,5))),SUM(D77:BF77),SUM(LARGE(D77:BF77,1)+LARGE(D77:BF77,2)+LARGE(D77:BF77,3)+LARGE(D77:BF77,4)+LARGE(D77:BF77,5)))</f>
        <v>85.897435897435898</v>
      </c>
      <c r="BH77" s="5">
        <f>COUNTIF(D77:BF77,"&gt;.1")</f>
        <v>2</v>
      </c>
      <c r="BI77" s="48" t="s">
        <v>269</v>
      </c>
    </row>
    <row r="78" spans="1:61" x14ac:dyDescent="0.25">
      <c r="A78" s="49">
        <f>BG78</f>
        <v>85</v>
      </c>
      <c r="B78" s="48">
        <f>IF(A78=A77,B77,74)</f>
        <v>74</v>
      </c>
      <c r="C78" s="52" t="s">
        <v>549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>
        <v>50</v>
      </c>
      <c r="AP78" s="73"/>
      <c r="AQ78" s="73"/>
      <c r="AR78" s="73"/>
      <c r="AS78" s="73"/>
      <c r="AT78" s="73"/>
      <c r="AU78" s="73"/>
      <c r="AV78" s="73"/>
      <c r="AW78" s="73"/>
      <c r="AX78" s="73"/>
      <c r="AY78" s="73">
        <v>35</v>
      </c>
      <c r="AZ78" s="73"/>
      <c r="BA78" s="73"/>
      <c r="BB78" s="73"/>
      <c r="BC78" s="73"/>
      <c r="BD78" s="73"/>
      <c r="BE78" s="73"/>
      <c r="BF78" s="73"/>
      <c r="BG78" s="73">
        <f>IF(ISERROR(SUM(LARGE(D78:BF78,1)+LARGE(D78:BF78,2)+LARGE(D78:BF78,3)+LARGE(D78:BF78,4)+LARGE(D78:BF78,5))),SUM(D78:BF78),SUM(LARGE(D78:BF78,1)+LARGE(D78:BF78,2)+LARGE(D78:BF78,3)+LARGE(D78:BF78,4)+LARGE(D78:BF78,5)))</f>
        <v>85</v>
      </c>
      <c r="BH78" s="74">
        <f>COUNTIF(D78:BF78,"&gt;.1")</f>
        <v>2</v>
      </c>
      <c r="BI78" s="48" t="s">
        <v>549</v>
      </c>
    </row>
    <row r="79" spans="1:61" x14ac:dyDescent="0.25">
      <c r="A79" s="49">
        <f>BG79</f>
        <v>85</v>
      </c>
      <c r="B79" s="48">
        <f>IF(A79=A78,B78,75)</f>
        <v>74</v>
      </c>
      <c r="C79" s="52" t="s">
        <v>525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v>85</v>
      </c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>
        <f>IF(ISERROR(SUM(LARGE(D79:BF79,1)+LARGE(D79:BF79,2)+LARGE(D79:BF79,3)+LARGE(D79:BF79,4)+LARGE(D79:BF79,5))),SUM(D79:BF79),SUM(LARGE(D79:BF79,1)+LARGE(D79:BF79,2)+LARGE(D79:BF79,3)+LARGE(D79:BF79,4)+LARGE(D79:BF79,5)))</f>
        <v>85</v>
      </c>
      <c r="BH79" s="5">
        <f>COUNTIF(D79:BF79,"&gt;.1")</f>
        <v>1</v>
      </c>
      <c r="BI79" s="48" t="s">
        <v>525</v>
      </c>
    </row>
    <row r="80" spans="1:61" x14ac:dyDescent="0.25">
      <c r="A80" s="49">
        <f>BG80</f>
        <v>84.615384615384613</v>
      </c>
      <c r="B80" s="48">
        <f>IF(A80=A79,B79,76)</f>
        <v>76</v>
      </c>
      <c r="C80" s="52" t="s">
        <v>99</v>
      </c>
      <c r="D80" s="73"/>
      <c r="E80" s="73"/>
      <c r="F80" s="73"/>
      <c r="G80" s="73"/>
      <c r="H80" s="73"/>
      <c r="I80" s="73"/>
      <c r="J80" s="73"/>
      <c r="K80" s="73">
        <v>84.615384615384613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>
        <f>IF(ISERROR(SUM(LARGE(D80:BF80,1)+LARGE(D80:BF80,2)+LARGE(D80:BF80,3)+LARGE(D80:BF80,4)+LARGE(D80:BF80,5))),SUM(D80:BF80),SUM(LARGE(D80:BF80,1)+LARGE(D80:BF80,2)+LARGE(D80:BF80,3)+LARGE(D80:BF80,4)+LARGE(D80:BF80,5)))</f>
        <v>84.615384615384613</v>
      </c>
      <c r="BH80" s="74">
        <f>COUNTIF(D80:BF80,"&gt;.1")</f>
        <v>1</v>
      </c>
      <c r="BI80" s="48" t="s">
        <v>99</v>
      </c>
    </row>
    <row r="81" spans="1:61" x14ac:dyDescent="0.25">
      <c r="A81" s="49">
        <f>BG81</f>
        <v>80.769230769230774</v>
      </c>
      <c r="B81" s="48">
        <f>IF(A81=A80,B80,77)</f>
        <v>77</v>
      </c>
      <c r="C81" s="52" t="s">
        <v>259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>
        <v>80.769230769230774</v>
      </c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>
        <f>IF(ISERROR(SUM(LARGE(D81:BF81,1)+LARGE(D81:BF81,2)+LARGE(D81:BF81,3)+LARGE(D81:BF81,4)+LARGE(D81:BF81,5))),SUM(D81:BF81),SUM(LARGE(D81:BF81,1)+LARGE(D81:BF81,2)+LARGE(D81:BF81,3)+LARGE(D81:BF81,4)+LARGE(D81:BF81,5)))</f>
        <v>80.769230769230774</v>
      </c>
      <c r="BH81" s="5">
        <f>COUNTIF(D81:BF81,"&gt;.1")</f>
        <v>1</v>
      </c>
      <c r="BI81" s="48" t="s">
        <v>259</v>
      </c>
    </row>
    <row r="82" spans="1:61" x14ac:dyDescent="0.25">
      <c r="A82" s="49">
        <f>BG82</f>
        <v>71.428571428571431</v>
      </c>
      <c r="B82" s="48">
        <f>IF(A82=A81,B81,78)</f>
        <v>78</v>
      </c>
      <c r="C82" s="52" t="s">
        <v>539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>
        <v>71.428571428571431</v>
      </c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>
        <f>IF(ISERROR(SUM(LARGE(D82:BF82,1)+LARGE(D82:BF82,2)+LARGE(D82:BF82,3)+LARGE(D82:BF82,4)+LARGE(D82:BF82,5))),SUM(D82:BF82),SUM(LARGE(D82:BF82,1)+LARGE(D82:BF82,2)+LARGE(D82:BF82,3)+LARGE(D82:BF82,4)+LARGE(D82:BF82,5)))</f>
        <v>71.428571428571431</v>
      </c>
      <c r="BH82" s="74">
        <f>COUNTIF(D82:BF82,"&gt;.1")</f>
        <v>1</v>
      </c>
      <c r="BI82" s="48" t="s">
        <v>539</v>
      </c>
    </row>
    <row r="83" spans="1:61" x14ac:dyDescent="0.25">
      <c r="A83" s="49">
        <f>BG83</f>
        <v>71.428571428571431</v>
      </c>
      <c r="B83" s="48">
        <f>IF(A83=A82,B82,79)</f>
        <v>78</v>
      </c>
      <c r="C83" s="52" t="s">
        <v>350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>
        <v>71.428571428571431</v>
      </c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>
        <f>IF(ISERROR(SUM(LARGE(D83:BF83,1)+LARGE(D83:BF83,2)+LARGE(D83:BF83,3)+LARGE(D83:BF83,4)+LARGE(D83:BF83,5))),SUM(D83:BF83),SUM(LARGE(D83:BF83,1)+LARGE(D83:BF83,2)+LARGE(D83:BF83,3)+LARGE(D83:BF83,4)+LARGE(D83:BF83,5)))</f>
        <v>71.428571428571431</v>
      </c>
      <c r="BH83" s="5">
        <f>COUNTIF(D83:BF83,"&gt;.1")</f>
        <v>1</v>
      </c>
      <c r="BI83" s="48" t="s">
        <v>350</v>
      </c>
    </row>
    <row r="84" spans="1:61" x14ac:dyDescent="0.25">
      <c r="A84" s="49">
        <f>BG84</f>
        <v>66.236559139784944</v>
      </c>
      <c r="B84" s="48">
        <f>IF(A84=A83,B83,80)</f>
        <v>80</v>
      </c>
      <c r="C84" s="52" t="s">
        <v>358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>
        <v>53.333333333333329</v>
      </c>
      <c r="W84" s="73"/>
      <c r="X84" s="73"/>
      <c r="Y84" s="73"/>
      <c r="Z84" s="73"/>
      <c r="AA84" s="73"/>
      <c r="AB84" s="73"/>
      <c r="AC84" s="73"/>
      <c r="AD84" s="73"/>
      <c r="AE84" s="73"/>
      <c r="AF84" s="73">
        <v>12.903225806451616</v>
      </c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>
        <f>IF(ISERROR(SUM(LARGE(D84:BF84,1)+LARGE(D84:BF84,2)+LARGE(D84:BF84,3)+LARGE(D84:BF84,4)+LARGE(D84:BF84,5))),SUM(D84:BF84),SUM(LARGE(D84:BF84,1)+LARGE(D84:BF84,2)+LARGE(D84:BF84,3)+LARGE(D84:BF84,4)+LARGE(D84:BF84,5)))</f>
        <v>66.236559139784944</v>
      </c>
      <c r="BH84" s="74">
        <f>COUNTIF(D84:BF84,"&gt;.1")</f>
        <v>2</v>
      </c>
      <c r="BI84" s="48" t="s">
        <v>358</v>
      </c>
    </row>
    <row r="85" spans="1:61" x14ac:dyDescent="0.25">
      <c r="A85" s="49">
        <f>BG85</f>
        <v>65</v>
      </c>
      <c r="B85" s="48">
        <f>IF(A85=A84,B84,81)</f>
        <v>81</v>
      </c>
      <c r="C85" s="52" t="s">
        <v>526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65</v>
      </c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>
        <f>IF(ISERROR(SUM(LARGE(D85:BF85,1)+LARGE(D85:BF85,2)+LARGE(D85:BF85,3)+LARGE(D85:BF85,4)+LARGE(D85:BF85,5))),SUM(D85:BF85),SUM(LARGE(D85:BF85,1)+LARGE(D85:BF85,2)+LARGE(D85:BF85,3)+LARGE(D85:BF85,4)+LARGE(D85:BF85,5)))</f>
        <v>65</v>
      </c>
      <c r="BH85" s="5">
        <f>COUNTIF(D85:BF85,"&gt;.1")</f>
        <v>1</v>
      </c>
      <c r="BI85" s="48" t="s">
        <v>526</v>
      </c>
    </row>
    <row r="86" spans="1:61" x14ac:dyDescent="0.25">
      <c r="A86" s="49">
        <f>BG86</f>
        <v>57.142857142857146</v>
      </c>
      <c r="B86" s="48">
        <f>IF(A86=A85,B85,82)</f>
        <v>82</v>
      </c>
      <c r="C86" s="52" t="s">
        <v>535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>
        <v>57.142857142857146</v>
      </c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>
        <f>IF(ISERROR(SUM(LARGE(D86:BF86,1)+LARGE(D86:BF86,2)+LARGE(D86:BF86,3)+LARGE(D86:BF86,4)+LARGE(D86:BF86,5))),SUM(D86:BF86),SUM(LARGE(D86:BF86,1)+LARGE(D86:BF86,2)+LARGE(D86:BF86,3)+LARGE(D86:BF86,4)+LARGE(D86:BF86,5)))</f>
        <v>57.142857142857146</v>
      </c>
      <c r="BH86" s="74">
        <f>COUNTIF(D86:BF86,"&gt;.1")</f>
        <v>1</v>
      </c>
      <c r="BI86" s="48" t="s">
        <v>535</v>
      </c>
    </row>
    <row r="87" spans="1:61" x14ac:dyDescent="0.25">
      <c r="A87" s="49">
        <f>BG87</f>
        <v>56.277915632754343</v>
      </c>
      <c r="B87" s="48">
        <f>IF(A87=A86,B86,83)</f>
        <v>83</v>
      </c>
      <c r="C87" s="52" t="s">
        <v>396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>
        <v>19.354838709677423</v>
      </c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v>10</v>
      </c>
      <c r="AL87" s="50"/>
      <c r="AM87" s="50"/>
      <c r="AN87" s="50"/>
      <c r="AO87" s="50"/>
      <c r="AP87" s="50">
        <v>26.92307692307692</v>
      </c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>
        <f>IF(ISERROR(SUM(LARGE(D87:BF87,1)+LARGE(D87:BF87,2)+LARGE(D87:BF87,3)+LARGE(D87:BF87,4)+LARGE(D87:BF87,5))),SUM(D87:BF87),SUM(LARGE(D87:BF87,1)+LARGE(D87:BF87,2)+LARGE(D87:BF87,3)+LARGE(D87:BF87,4)+LARGE(D87:BF87,5)))</f>
        <v>56.277915632754343</v>
      </c>
      <c r="BH87" s="5">
        <f>COUNTIF(D87:BF87,"&gt;.1")</f>
        <v>3</v>
      </c>
      <c r="BI87" s="48" t="s">
        <v>396</v>
      </c>
    </row>
    <row r="88" spans="1:61" x14ac:dyDescent="0.25">
      <c r="A88" s="49">
        <f>BG88</f>
        <v>53.846153846153847</v>
      </c>
      <c r="B88" s="48">
        <f>IF(A88=A87,B87,84)</f>
        <v>84</v>
      </c>
      <c r="C88" s="52" t="s">
        <v>126</v>
      </c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>
        <v>53.846153846153847</v>
      </c>
      <c r="BB88" s="73"/>
      <c r="BC88" s="73"/>
      <c r="BD88" s="73"/>
      <c r="BE88" s="73"/>
      <c r="BF88" s="73"/>
      <c r="BG88" s="73">
        <f>IF(ISERROR(SUM(LARGE(D88:BF88,1)+LARGE(D88:BF88,2)+LARGE(D88:BF88,3)+LARGE(D88:BF88,4)+LARGE(D88:BF88,5))),SUM(D88:BF88),SUM(LARGE(D88:BF88,1)+LARGE(D88:BF88,2)+LARGE(D88:BF88,3)+LARGE(D88:BF88,4)+LARGE(D88:BF88,5)))</f>
        <v>53.846153846153847</v>
      </c>
      <c r="BH88" s="74">
        <f>COUNTIF(D88:BF88,"&gt;.1")</f>
        <v>1</v>
      </c>
      <c r="BI88" s="48" t="s">
        <v>126</v>
      </c>
    </row>
    <row r="89" spans="1:61" x14ac:dyDescent="0.25">
      <c r="A89" s="49">
        <f>BG89</f>
        <v>50</v>
      </c>
      <c r="B89" s="48">
        <f>IF(A89=A88,B88,85)</f>
        <v>85</v>
      </c>
      <c r="C89" s="52" t="s">
        <v>252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>
        <v>50</v>
      </c>
      <c r="BA89" s="50"/>
      <c r="BB89" s="50"/>
      <c r="BC89" s="50"/>
      <c r="BD89" s="50"/>
      <c r="BE89" s="50"/>
      <c r="BF89" s="50"/>
      <c r="BG89" s="50">
        <f>IF(ISERROR(SUM(LARGE(D89:BF89,1)+LARGE(D89:BF89,2)+LARGE(D89:BF89,3)+LARGE(D89:BF89,4)+LARGE(D89:BF89,5))),SUM(D89:BF89),SUM(LARGE(D89:BF89,1)+LARGE(D89:BF89,2)+LARGE(D89:BF89,3)+LARGE(D89:BF89,4)+LARGE(D89:BF89,5)))</f>
        <v>50</v>
      </c>
      <c r="BH89" s="5">
        <f>COUNTIF(D89:BF89,"&gt;.1")</f>
        <v>1</v>
      </c>
      <c r="BI89" s="48" t="s">
        <v>252</v>
      </c>
    </row>
    <row r="90" spans="1:61" x14ac:dyDescent="0.25">
      <c r="A90" s="49">
        <f>BG90</f>
        <v>49.771912675138466</v>
      </c>
      <c r="B90" s="48">
        <f>IF(A90=A89,B89,86)</f>
        <v>86</v>
      </c>
      <c r="C90" s="52" t="s">
        <v>212</v>
      </c>
      <c r="D90" s="73"/>
      <c r="E90" s="73"/>
      <c r="F90" s="73"/>
      <c r="G90" s="73"/>
      <c r="H90" s="73">
        <v>11.111111111111114</v>
      </c>
      <c r="I90" s="73"/>
      <c r="J90" s="73"/>
      <c r="K90" s="73"/>
      <c r="L90" s="73"/>
      <c r="M90" s="73">
        <v>9.0909090909090793</v>
      </c>
      <c r="N90" s="73"/>
      <c r="O90" s="73"/>
      <c r="P90" s="73"/>
      <c r="Q90" s="73"/>
      <c r="R90" s="73">
        <v>12.903225806451616</v>
      </c>
      <c r="S90" s="73"/>
      <c r="T90" s="73"/>
      <c r="U90" s="73"/>
      <c r="V90" s="73">
        <v>16.666666666666657</v>
      </c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>
        <f>IF(ISERROR(SUM(LARGE(D90:BF90,1)+LARGE(D90:BF90,2)+LARGE(D90:BF90,3)+LARGE(D90:BF90,4)+LARGE(D90:BF90,5))),SUM(D90:BF90),SUM(LARGE(D90:BF90,1)+LARGE(D90:BF90,2)+LARGE(D90:BF90,3)+LARGE(D90:BF90,4)+LARGE(D90:BF90,5)))</f>
        <v>49.771912675138466</v>
      </c>
      <c r="BH90" s="74">
        <f>COUNTIF(D90:BF90,"&gt;.1")</f>
        <v>4</v>
      </c>
      <c r="BI90" s="48" t="s">
        <v>212</v>
      </c>
    </row>
    <row r="91" spans="1:61" x14ac:dyDescent="0.25">
      <c r="A91" s="49">
        <f>BG91</f>
        <v>48.148148148148145</v>
      </c>
      <c r="B91" s="48">
        <f>IF(A91=A90,B90,87)</f>
        <v>87</v>
      </c>
      <c r="C91" s="52" t="s">
        <v>196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>
        <v>48.148148148148145</v>
      </c>
      <c r="BC91" s="50"/>
      <c r="BD91" s="50"/>
      <c r="BE91" s="50"/>
      <c r="BF91" s="50"/>
      <c r="BG91" s="50">
        <f>IF(ISERROR(SUM(LARGE(D91:BF91,1)+LARGE(D91:BF91,2)+LARGE(D91:BF91,3)+LARGE(D91:BF91,4)+LARGE(D91:BF91,5))),SUM(D91:BF91),SUM(LARGE(D91:BF91,1)+LARGE(D91:BF91,2)+LARGE(D91:BF91,3)+LARGE(D91:BF91,4)+LARGE(D91:BF91,5)))</f>
        <v>48.148148148148145</v>
      </c>
      <c r="BH91" s="5">
        <f>COUNTIF(D91:BF91,"&gt;.1")</f>
        <v>1</v>
      </c>
      <c r="BI91" s="48" t="s">
        <v>196</v>
      </c>
    </row>
    <row r="92" spans="1:61" x14ac:dyDescent="0.25">
      <c r="A92" s="49">
        <f>BG92</f>
        <v>47.692307692307693</v>
      </c>
      <c r="B92" s="48">
        <f>IF(A92=A91,B91,88)</f>
        <v>88</v>
      </c>
      <c r="C92" s="52" t="s">
        <v>127</v>
      </c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>
        <v>40</v>
      </c>
      <c r="AZ92" s="73"/>
      <c r="BA92" s="73">
        <v>7.6923076923076934</v>
      </c>
      <c r="BB92" s="73"/>
      <c r="BC92" s="73"/>
      <c r="BD92" s="73"/>
      <c r="BE92" s="73"/>
      <c r="BF92" s="73"/>
      <c r="BG92" s="73">
        <f>IF(ISERROR(SUM(LARGE(D92:BF92,1)+LARGE(D92:BF92,2)+LARGE(D92:BF92,3)+LARGE(D92:BF92,4)+LARGE(D92:BF92,5))),SUM(D92:BF92),SUM(LARGE(D92:BF92,1)+LARGE(D92:BF92,2)+LARGE(D92:BF92,3)+LARGE(D92:BF92,4)+LARGE(D92:BF92,5)))</f>
        <v>47.692307692307693</v>
      </c>
      <c r="BH92" s="74">
        <f>COUNTIF(D92:BF92,"&gt;.1")</f>
        <v>2</v>
      </c>
      <c r="BI92" s="48" t="s">
        <v>127</v>
      </c>
    </row>
    <row r="93" spans="1:61" x14ac:dyDescent="0.25">
      <c r="A93" s="49">
        <f>BG93</f>
        <v>46.666666666666657</v>
      </c>
      <c r="B93" s="48">
        <f>IF(A93=A92,B92,89)</f>
        <v>89</v>
      </c>
      <c r="C93" s="52" t="s">
        <v>443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>
        <v>13.333333333333329</v>
      </c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>
        <v>33.333333333333329</v>
      </c>
      <c r="BC93" s="50"/>
      <c r="BD93" s="50"/>
      <c r="BE93" s="50"/>
      <c r="BF93" s="50"/>
      <c r="BG93" s="50">
        <f>IF(ISERROR(SUM(LARGE(D93:BF93,1)+LARGE(D93:BF93,2)+LARGE(D93:BF93,3)+LARGE(D93:BF93,4)+LARGE(D93:BF93,5))),SUM(D93:BF93),SUM(LARGE(D93:BF93,1)+LARGE(D93:BF93,2)+LARGE(D93:BF93,3)+LARGE(D93:BF93,4)+LARGE(D93:BF93,5)))</f>
        <v>46.666666666666657</v>
      </c>
      <c r="BH93" s="5">
        <f>COUNTIF(D93:BF93,"&gt;.1")</f>
        <v>2</v>
      </c>
      <c r="BI93" s="48" t="s">
        <v>443</v>
      </c>
    </row>
    <row r="94" spans="1:61" x14ac:dyDescent="0.25">
      <c r="A94" s="49">
        <f>BG94</f>
        <v>42.857142857142847</v>
      </c>
      <c r="B94" s="48">
        <f>IF(A94=A93,B93,90)</f>
        <v>90</v>
      </c>
      <c r="C94" s="52" t="s">
        <v>327</v>
      </c>
      <c r="D94" s="73"/>
      <c r="E94" s="73"/>
      <c r="F94" s="73"/>
      <c r="G94" s="73"/>
      <c r="H94" s="73"/>
      <c r="I94" s="73"/>
      <c r="J94" s="73"/>
      <c r="K94" s="73"/>
      <c r="L94" s="73">
        <v>14.285714285714278</v>
      </c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>
        <v>28.571428571428569</v>
      </c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>
        <f>IF(ISERROR(SUM(LARGE(D94:BF94,1)+LARGE(D94:BF94,2)+LARGE(D94:BF94,3)+LARGE(D94:BF94,4)+LARGE(D94:BF94,5))),SUM(D94:BF94),SUM(LARGE(D94:BF94,1)+LARGE(D94:BF94,2)+LARGE(D94:BF94,3)+LARGE(D94:BF94,4)+LARGE(D94:BF94,5)))</f>
        <v>42.857142857142847</v>
      </c>
      <c r="BH94" s="74">
        <f>COUNTIF(D94:BF94,"&gt;.1")</f>
        <v>2</v>
      </c>
      <c r="BI94" s="48" t="s">
        <v>327</v>
      </c>
    </row>
    <row r="95" spans="1:61" x14ac:dyDescent="0.25">
      <c r="A95" s="49">
        <f>BG95</f>
        <v>41.666666666666664</v>
      </c>
      <c r="B95" s="48">
        <f>IF(A95=A94,B94,91)</f>
        <v>91</v>
      </c>
      <c r="C95" s="52" t="s">
        <v>106</v>
      </c>
      <c r="D95" s="50"/>
      <c r="E95" s="50"/>
      <c r="F95" s="50">
        <v>41.666666666666664</v>
      </c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>
        <f>IF(ISERROR(SUM(LARGE(D95:BF95,1)+LARGE(D95:BF95,2)+LARGE(D95:BF95,3)+LARGE(D95:BF95,4)+LARGE(D95:BF95,5))),SUM(D95:BF95),SUM(LARGE(D95:BF95,1)+LARGE(D95:BF95,2)+LARGE(D95:BF95,3)+LARGE(D95:BF95,4)+LARGE(D95:BF95,5)))</f>
        <v>41.666666666666664</v>
      </c>
      <c r="BH95" s="5">
        <f>COUNTIF(D95:BF95,"&gt;.1")</f>
        <v>1</v>
      </c>
      <c r="BI95" s="48" t="s">
        <v>106</v>
      </c>
    </row>
    <row r="96" spans="1:61" x14ac:dyDescent="0.25">
      <c r="A96" s="49">
        <f>BG96</f>
        <v>36.175115207373267</v>
      </c>
      <c r="B96" s="48">
        <f>IF(A96=A95,B95,92)</f>
        <v>92</v>
      </c>
      <c r="C96" s="52" t="s">
        <v>125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>
        <v>7.1428571428571388</v>
      </c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>
        <v>29.032258064516128</v>
      </c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>
        <f>IF(ISERROR(SUM(LARGE(D96:BF96,1)+LARGE(D96:BF96,2)+LARGE(D96:BF96,3)+LARGE(D96:BF96,4)+LARGE(D96:BF96,5))),SUM(D96:BF96),SUM(LARGE(D96:BF96,1)+LARGE(D96:BF96,2)+LARGE(D96:BF96,3)+LARGE(D96:BF96,4)+LARGE(D96:BF96,5)))</f>
        <v>36.175115207373267</v>
      </c>
      <c r="BH96" s="74">
        <f>COUNTIF(D96:BF96,"&gt;.1")</f>
        <v>2</v>
      </c>
      <c r="BI96" s="48" t="s">
        <v>125</v>
      </c>
    </row>
    <row r="97" spans="1:61" x14ac:dyDescent="0.25">
      <c r="A97" s="49">
        <f>BG97</f>
        <v>33.333333333333329</v>
      </c>
      <c r="B97" s="48">
        <f>IF(A97=A96,B96,93)</f>
        <v>93</v>
      </c>
      <c r="C97" s="52" t="s">
        <v>611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>
        <v>33.333333333333329</v>
      </c>
      <c r="BD97" s="50"/>
      <c r="BE97" s="50"/>
      <c r="BF97" s="50"/>
      <c r="BG97" s="50">
        <f>IF(ISERROR(SUM(LARGE(D97:BF97,1)+LARGE(D97:BF97,2)+LARGE(D97:BF97,3)+LARGE(D97:BF97,4)+LARGE(D97:BF97,5))),SUM(D97:BF97),SUM(LARGE(D97:BF97,1)+LARGE(D97:BF97,2)+LARGE(D97:BF97,3)+LARGE(D97:BF97,4)+LARGE(D97:BF97,5)))</f>
        <v>33.333333333333329</v>
      </c>
      <c r="BH97" s="5">
        <f>COUNTIF(D97:BF97,"&gt;.1")</f>
        <v>1</v>
      </c>
      <c r="BI97" s="48" t="s">
        <v>611</v>
      </c>
    </row>
    <row r="98" spans="1:61" x14ac:dyDescent="0.25">
      <c r="A98" s="49">
        <f>BG98</f>
        <v>30.555555555555557</v>
      </c>
      <c r="B98" s="48">
        <f>IF(A98=A97,B97,94)</f>
        <v>94</v>
      </c>
      <c r="C98" s="52" t="s">
        <v>174</v>
      </c>
      <c r="D98" s="73"/>
      <c r="E98" s="73"/>
      <c r="F98" s="73"/>
      <c r="G98" s="73">
        <v>30.555555555555557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>
        <f>IF(ISERROR(SUM(LARGE(D98:BF98,1)+LARGE(D98:BF98,2)+LARGE(D98:BF98,3)+LARGE(D98:BF98,4)+LARGE(D98:BF98,5))),SUM(D98:BF98),SUM(LARGE(D98:BF98,1)+LARGE(D98:BF98,2)+LARGE(D98:BF98,3)+LARGE(D98:BF98,4)+LARGE(D98:BF98,5)))</f>
        <v>30.555555555555557</v>
      </c>
      <c r="BH98" s="74">
        <f>COUNTIF(D98:BF98,"&gt;.1")</f>
        <v>1</v>
      </c>
      <c r="BI98" s="48" t="s">
        <v>174</v>
      </c>
    </row>
    <row r="99" spans="1:61" x14ac:dyDescent="0.25">
      <c r="A99" s="49">
        <f>BG99</f>
        <v>23.80952380952381</v>
      </c>
      <c r="B99" s="48">
        <f>IF(A99=A98,B98,95)</f>
        <v>95</v>
      </c>
      <c r="C99" s="52" t="s">
        <v>353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>
        <v>23.80952380952381</v>
      </c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>
        <f>IF(ISERROR(SUM(LARGE(D99:BF99,1)+LARGE(D99:BF99,2)+LARGE(D99:BF99,3)+LARGE(D99:BF99,4)+LARGE(D99:BF99,5))),SUM(D99:BF99),SUM(LARGE(D99:BF99,1)+LARGE(D99:BF99,2)+LARGE(D99:BF99,3)+LARGE(D99:BF99,4)+LARGE(D99:BF99,5)))</f>
        <v>23.80952380952381</v>
      </c>
      <c r="BH99" s="5">
        <f>COUNTIF(D99:BF99,"&gt;.1")</f>
        <v>1</v>
      </c>
      <c r="BI99" s="48" t="s">
        <v>353</v>
      </c>
    </row>
    <row r="100" spans="1:61" x14ac:dyDescent="0.25">
      <c r="A100" s="49">
        <f>BG100</f>
        <v>23.333333333333329</v>
      </c>
      <c r="B100" s="48">
        <f>IF(A100=A99,B99,96)</f>
        <v>96</v>
      </c>
      <c r="C100" s="52" t="s">
        <v>311</v>
      </c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>
        <v>23.333333333333329</v>
      </c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>
        <f>IF(ISERROR(SUM(LARGE(D100:BF100,1)+LARGE(D100:BF100,2)+LARGE(D100:BF100,3)+LARGE(D100:BF100,4)+LARGE(D100:BF100,5))),SUM(D100:BF100),SUM(LARGE(D100:BF100,1)+LARGE(D100:BF100,2)+LARGE(D100:BF100,3)+LARGE(D100:BF100,4)+LARGE(D100:BF100,5)))</f>
        <v>23.333333333333329</v>
      </c>
      <c r="BH100" s="74">
        <f>COUNTIF(D100:BF100,"&gt;.1")</f>
        <v>1</v>
      </c>
      <c r="BI100" s="48" t="s">
        <v>311</v>
      </c>
    </row>
    <row r="101" spans="1:61" x14ac:dyDescent="0.25">
      <c r="A101" s="49">
        <f>BG101</f>
        <v>9.0909090909090793</v>
      </c>
      <c r="B101" s="48">
        <f>IF(A101=A100,B100,97)</f>
        <v>97</v>
      </c>
      <c r="C101" s="52" t="s">
        <v>239</v>
      </c>
      <c r="D101" s="50"/>
      <c r="E101" s="50"/>
      <c r="F101" s="50"/>
      <c r="G101" s="50"/>
      <c r="H101" s="50"/>
      <c r="I101" s="50"/>
      <c r="J101" s="50">
        <v>9.0909090909090793</v>
      </c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>
        <f>IF(ISERROR(SUM(LARGE(D101:BF101,1)+LARGE(D101:BF101,2)+LARGE(D101:BF101,3)+LARGE(D101:BF101,4)+LARGE(D101:BF101,5))),SUM(D101:BF101),SUM(LARGE(D101:BF101,1)+LARGE(D101:BF101,2)+LARGE(D101:BF101,3)+LARGE(D101:BF101,4)+LARGE(D101:BF101,5)))</f>
        <v>9.0909090909090793</v>
      </c>
      <c r="BH101" s="5">
        <f>COUNTIF(D101:BF101,"&gt;.1")</f>
        <v>1</v>
      </c>
      <c r="BI101" s="48" t="s">
        <v>239</v>
      </c>
    </row>
    <row r="102" spans="1:61" x14ac:dyDescent="0.25">
      <c r="A102" s="49">
        <f>BG102</f>
        <v>7.4074074074074048</v>
      </c>
      <c r="B102" s="48">
        <f>IF(A102=A101,B101,98)</f>
        <v>98</v>
      </c>
      <c r="C102" s="52" t="s">
        <v>605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>
        <v>7.4074074074074048</v>
      </c>
      <c r="BC102" s="73"/>
      <c r="BD102" s="73"/>
      <c r="BE102" s="73"/>
      <c r="BF102" s="73"/>
      <c r="BG102" s="73">
        <f>IF(ISERROR(SUM(LARGE(D102:BF102,1)+LARGE(D102:BF102,2)+LARGE(D102:BF102,3)+LARGE(D102:BF102,4)+LARGE(D102:BF102,5))),SUM(D102:BF102),SUM(LARGE(D102:BF102,1)+LARGE(D102:BF102,2)+LARGE(D102:BF102,3)+LARGE(D102:BF102,4)+LARGE(D102:BF102,5)))</f>
        <v>7.4074074074074048</v>
      </c>
      <c r="BH102" s="74">
        <f>COUNTIF(D102:BF102,"&gt;.1")</f>
        <v>1</v>
      </c>
      <c r="BI102" s="48" t="s">
        <v>605</v>
      </c>
    </row>
    <row r="103" spans="1:61" x14ac:dyDescent="0.25">
      <c r="A103" s="49">
        <f>BG103</f>
        <v>6.4516129032258078</v>
      </c>
      <c r="B103" s="48">
        <f>IF(A103=A102,B102,99)</f>
        <v>99</v>
      </c>
      <c r="C103" s="52" t="s">
        <v>397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>
        <v>6.4516129032258078</v>
      </c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>
        <f>IF(ISERROR(SUM(LARGE(D103:BF103,1)+LARGE(D103:BF103,2)+LARGE(D103:BF103,3)+LARGE(D103:BF103,4)+LARGE(D103:BF103,5))),SUM(D103:BF103),SUM(LARGE(D103:BF103,1)+LARGE(D103:BF103,2)+LARGE(D103:BF103,3)+LARGE(D103:BF103,4)+LARGE(D103:BF103,5)))</f>
        <v>6.4516129032258078</v>
      </c>
      <c r="BH103" s="5">
        <f>COUNTIF(D103:BF103,"&gt;.1")</f>
        <v>1</v>
      </c>
      <c r="BI103" s="48" t="s">
        <v>397</v>
      </c>
    </row>
  </sheetData>
  <sortState ref="C5:BG103">
    <sortCondition descending="1" ref="BG5:BG103"/>
  </sortState>
  <conditionalFormatting sqref="D5:BF5">
    <cfRule type="top10" dxfId="824" priority="297" rank="5"/>
  </conditionalFormatting>
  <conditionalFormatting sqref="C5">
    <cfRule type="expression" dxfId="823" priority="296">
      <formula>BH5&gt;2</formula>
    </cfRule>
  </conditionalFormatting>
  <conditionalFormatting sqref="D6:BF6">
    <cfRule type="top10" dxfId="822" priority="295" rank="5"/>
  </conditionalFormatting>
  <conditionalFormatting sqref="C6">
    <cfRule type="expression" dxfId="821" priority="294">
      <formula>BH6&gt;2</formula>
    </cfRule>
  </conditionalFormatting>
  <conditionalFormatting sqref="D7:BF7">
    <cfRule type="top10" dxfId="820" priority="293" rank="5"/>
  </conditionalFormatting>
  <conditionalFormatting sqref="C7">
    <cfRule type="expression" dxfId="819" priority="292">
      <formula>BH7&gt;2</formula>
    </cfRule>
  </conditionalFormatting>
  <conditionalFormatting sqref="D8:BF8">
    <cfRule type="top10" dxfId="818" priority="291" rank="5"/>
  </conditionalFormatting>
  <conditionalFormatting sqref="C8">
    <cfRule type="expression" dxfId="817" priority="290">
      <formula>BH8&gt;2</formula>
    </cfRule>
  </conditionalFormatting>
  <conditionalFormatting sqref="D9:BF9">
    <cfRule type="top10" dxfId="816" priority="289" rank="5"/>
  </conditionalFormatting>
  <conditionalFormatting sqref="C9">
    <cfRule type="expression" dxfId="815" priority="288">
      <formula>BH9&gt;2</formula>
    </cfRule>
  </conditionalFormatting>
  <conditionalFormatting sqref="D10:BF10">
    <cfRule type="top10" dxfId="814" priority="287" rank="5"/>
  </conditionalFormatting>
  <conditionalFormatting sqref="C10">
    <cfRule type="expression" dxfId="813" priority="286">
      <formula>BH10&gt;2</formula>
    </cfRule>
  </conditionalFormatting>
  <conditionalFormatting sqref="D11:BF11">
    <cfRule type="top10" dxfId="812" priority="285" rank="5"/>
  </conditionalFormatting>
  <conditionalFormatting sqref="C11">
    <cfRule type="expression" dxfId="811" priority="284">
      <formula>BH11&gt;2</formula>
    </cfRule>
  </conditionalFormatting>
  <conditionalFormatting sqref="D12:BF12">
    <cfRule type="top10" dxfId="810" priority="283" rank="5"/>
  </conditionalFormatting>
  <conditionalFormatting sqref="C12">
    <cfRule type="expression" dxfId="809" priority="282">
      <formula>BH12&gt;2</formula>
    </cfRule>
  </conditionalFormatting>
  <conditionalFormatting sqref="D13:BF13">
    <cfRule type="top10" dxfId="808" priority="281" rank="5"/>
  </conditionalFormatting>
  <conditionalFormatting sqref="C13">
    <cfRule type="expression" dxfId="807" priority="280">
      <formula>BH13&gt;2</formula>
    </cfRule>
  </conditionalFormatting>
  <conditionalFormatting sqref="D14:BF14">
    <cfRule type="top10" dxfId="806" priority="279" rank="5"/>
  </conditionalFormatting>
  <conditionalFormatting sqref="C14">
    <cfRule type="expression" dxfId="805" priority="278">
      <formula>BH14&gt;2</formula>
    </cfRule>
  </conditionalFormatting>
  <conditionalFormatting sqref="D15:BF15">
    <cfRule type="top10" dxfId="804" priority="277" rank="5"/>
  </conditionalFormatting>
  <conditionalFormatting sqref="C15">
    <cfRule type="expression" dxfId="803" priority="276">
      <formula>BH15&gt;2</formula>
    </cfRule>
  </conditionalFormatting>
  <conditionalFormatting sqref="D16:BF16">
    <cfRule type="top10" dxfId="802" priority="275" rank="5"/>
  </conditionalFormatting>
  <conditionalFormatting sqref="C16">
    <cfRule type="expression" dxfId="801" priority="274">
      <formula>BH16&gt;2</formula>
    </cfRule>
  </conditionalFormatting>
  <conditionalFormatting sqref="D17:BF17">
    <cfRule type="top10" dxfId="800" priority="273" rank="5"/>
  </conditionalFormatting>
  <conditionalFormatting sqref="C17">
    <cfRule type="expression" dxfId="799" priority="272">
      <formula>BH17&gt;2</formula>
    </cfRule>
  </conditionalFormatting>
  <conditionalFormatting sqref="D18:BF18">
    <cfRule type="top10" dxfId="798" priority="271" rank="5"/>
  </conditionalFormatting>
  <conditionalFormatting sqref="C18">
    <cfRule type="expression" dxfId="797" priority="270">
      <formula>BH18&gt;2</formula>
    </cfRule>
  </conditionalFormatting>
  <conditionalFormatting sqref="D19:BF19">
    <cfRule type="top10" dxfId="796" priority="269" rank="5"/>
  </conditionalFormatting>
  <conditionalFormatting sqref="C19">
    <cfRule type="expression" dxfId="795" priority="268">
      <formula>BH19&gt;2</formula>
    </cfRule>
  </conditionalFormatting>
  <conditionalFormatting sqref="D20:BF20">
    <cfRule type="top10" dxfId="794" priority="267" rank="5"/>
  </conditionalFormatting>
  <conditionalFormatting sqref="C20">
    <cfRule type="expression" dxfId="793" priority="266">
      <formula>BH20&gt;2</formula>
    </cfRule>
  </conditionalFormatting>
  <conditionalFormatting sqref="D21:BF21">
    <cfRule type="top10" dxfId="792" priority="265" rank="5"/>
  </conditionalFormatting>
  <conditionalFormatting sqref="C21">
    <cfRule type="expression" dxfId="791" priority="264">
      <formula>BH21&gt;2</formula>
    </cfRule>
  </conditionalFormatting>
  <conditionalFormatting sqref="D22:BF22">
    <cfRule type="top10" dxfId="790" priority="263" rank="5"/>
  </conditionalFormatting>
  <conditionalFormatting sqref="C22">
    <cfRule type="expression" dxfId="789" priority="262">
      <formula>BH22&gt;2</formula>
    </cfRule>
  </conditionalFormatting>
  <conditionalFormatting sqref="D23:BF23">
    <cfRule type="top10" dxfId="788" priority="261" rank="5"/>
  </conditionalFormatting>
  <conditionalFormatting sqref="C23">
    <cfRule type="expression" dxfId="787" priority="260">
      <formula>BH23&gt;2</formula>
    </cfRule>
  </conditionalFormatting>
  <conditionalFormatting sqref="D24:BF24">
    <cfRule type="top10" dxfId="786" priority="259" rank="5"/>
  </conditionalFormatting>
  <conditionalFormatting sqref="C24">
    <cfRule type="expression" dxfId="785" priority="258">
      <formula>BH24&gt;2</formula>
    </cfRule>
  </conditionalFormatting>
  <conditionalFormatting sqref="D25:BF25">
    <cfRule type="top10" dxfId="784" priority="257" rank="5"/>
  </conditionalFormatting>
  <conditionalFormatting sqref="C25">
    <cfRule type="expression" dxfId="783" priority="256">
      <formula>BH25&gt;2</formula>
    </cfRule>
  </conditionalFormatting>
  <conditionalFormatting sqref="D26:BF26">
    <cfRule type="top10" dxfId="782" priority="255" rank="5"/>
  </conditionalFormatting>
  <conditionalFormatting sqref="C26">
    <cfRule type="expression" dxfId="781" priority="254">
      <formula>BH26&gt;2</formula>
    </cfRule>
  </conditionalFormatting>
  <conditionalFormatting sqref="D27:BF27">
    <cfRule type="top10" dxfId="780" priority="253" rank="5"/>
  </conditionalFormatting>
  <conditionalFormatting sqref="C27">
    <cfRule type="expression" dxfId="779" priority="252">
      <formula>BH27&gt;2</formula>
    </cfRule>
  </conditionalFormatting>
  <conditionalFormatting sqref="D28:BF28">
    <cfRule type="top10" dxfId="778" priority="251" rank="5"/>
  </conditionalFormatting>
  <conditionalFormatting sqref="C28">
    <cfRule type="expression" dxfId="777" priority="250">
      <formula>BH28&gt;2</formula>
    </cfRule>
  </conditionalFormatting>
  <conditionalFormatting sqref="D29:BF29">
    <cfRule type="top10" dxfId="776" priority="249" rank="5"/>
  </conditionalFormatting>
  <conditionalFormatting sqref="C29">
    <cfRule type="expression" dxfId="775" priority="248">
      <formula>BH29&gt;2</formula>
    </cfRule>
  </conditionalFormatting>
  <conditionalFormatting sqref="D30:BF30">
    <cfRule type="top10" dxfId="774" priority="247" rank="5"/>
  </conditionalFormatting>
  <conditionalFormatting sqref="C30">
    <cfRule type="expression" dxfId="773" priority="246">
      <formula>BH30&gt;2</formula>
    </cfRule>
  </conditionalFormatting>
  <conditionalFormatting sqref="D31:BF31">
    <cfRule type="top10" dxfId="772" priority="245" rank="5"/>
  </conditionalFormatting>
  <conditionalFormatting sqref="C31">
    <cfRule type="expression" dxfId="771" priority="244">
      <formula>BH31&gt;2</formula>
    </cfRule>
  </conditionalFormatting>
  <conditionalFormatting sqref="D32:BF32">
    <cfRule type="top10" dxfId="770" priority="243" rank="5"/>
  </conditionalFormatting>
  <conditionalFormatting sqref="C32">
    <cfRule type="expression" dxfId="769" priority="242">
      <formula>BH32&gt;2</formula>
    </cfRule>
  </conditionalFormatting>
  <conditionalFormatting sqref="D33:BF33">
    <cfRule type="top10" dxfId="768" priority="241" rank="5"/>
  </conditionalFormatting>
  <conditionalFormatting sqref="C33">
    <cfRule type="expression" dxfId="767" priority="240">
      <formula>BH33&gt;2</formula>
    </cfRule>
  </conditionalFormatting>
  <conditionalFormatting sqref="D34:BF34">
    <cfRule type="top10" dxfId="766" priority="239" rank="5"/>
  </conditionalFormatting>
  <conditionalFormatting sqref="C34">
    <cfRule type="expression" dxfId="765" priority="238">
      <formula>BH34&gt;2</formula>
    </cfRule>
  </conditionalFormatting>
  <conditionalFormatting sqref="D35:BF35">
    <cfRule type="top10" dxfId="764" priority="237" rank="5"/>
  </conditionalFormatting>
  <conditionalFormatting sqref="C35">
    <cfRule type="expression" dxfId="763" priority="236">
      <formula>BH35&gt;2</formula>
    </cfRule>
  </conditionalFormatting>
  <conditionalFormatting sqref="D36:BF36">
    <cfRule type="top10" dxfId="762" priority="235" rank="5"/>
  </conditionalFormatting>
  <conditionalFormatting sqref="C36">
    <cfRule type="expression" dxfId="761" priority="234">
      <formula>BH36&gt;2</formula>
    </cfRule>
  </conditionalFormatting>
  <conditionalFormatting sqref="D37:BF37">
    <cfRule type="top10" dxfId="760" priority="233" rank="5"/>
  </conditionalFormatting>
  <conditionalFormatting sqref="C37">
    <cfRule type="expression" dxfId="759" priority="232">
      <formula>BH37&gt;2</formula>
    </cfRule>
  </conditionalFormatting>
  <conditionalFormatting sqref="D38:BF38">
    <cfRule type="top10" dxfId="758" priority="231" rank="5"/>
  </conditionalFormatting>
  <conditionalFormatting sqref="C38">
    <cfRule type="expression" dxfId="757" priority="230">
      <formula>BH38&gt;2</formula>
    </cfRule>
  </conditionalFormatting>
  <conditionalFormatting sqref="D39:BF39">
    <cfRule type="top10" dxfId="756" priority="229" rank="5"/>
  </conditionalFormatting>
  <conditionalFormatting sqref="C39">
    <cfRule type="expression" dxfId="755" priority="228">
      <formula>BH39&gt;2</formula>
    </cfRule>
  </conditionalFormatting>
  <conditionalFormatting sqref="D40:BF40">
    <cfRule type="top10" dxfId="754" priority="227" rank="5"/>
  </conditionalFormatting>
  <conditionalFormatting sqref="C40">
    <cfRule type="expression" dxfId="753" priority="226">
      <formula>BH40&gt;2</formula>
    </cfRule>
  </conditionalFormatting>
  <conditionalFormatting sqref="D41:BF41">
    <cfRule type="top10" dxfId="752" priority="225" rank="5"/>
  </conditionalFormatting>
  <conditionalFormatting sqref="C41">
    <cfRule type="expression" dxfId="751" priority="224">
      <formula>BH41&gt;2</formula>
    </cfRule>
  </conditionalFormatting>
  <conditionalFormatting sqref="D42:BF42">
    <cfRule type="top10" dxfId="750" priority="223" rank="5"/>
  </conditionalFormatting>
  <conditionalFormatting sqref="C42">
    <cfRule type="expression" dxfId="749" priority="222">
      <formula>BH42&gt;2</formula>
    </cfRule>
  </conditionalFormatting>
  <conditionalFormatting sqref="D43:BF43">
    <cfRule type="top10" dxfId="748" priority="221" rank="5"/>
  </conditionalFormatting>
  <conditionalFormatting sqref="C43">
    <cfRule type="expression" dxfId="747" priority="220">
      <formula>BH43&gt;2</formula>
    </cfRule>
  </conditionalFormatting>
  <conditionalFormatting sqref="D44:BF44">
    <cfRule type="top10" dxfId="746" priority="219" rank="5"/>
  </conditionalFormatting>
  <conditionalFormatting sqref="C44">
    <cfRule type="expression" dxfId="745" priority="218">
      <formula>BH44&gt;2</formula>
    </cfRule>
  </conditionalFormatting>
  <conditionalFormatting sqref="D45:BF45">
    <cfRule type="top10" dxfId="744" priority="217" rank="5"/>
  </conditionalFormatting>
  <conditionalFormatting sqref="C45">
    <cfRule type="expression" dxfId="743" priority="216">
      <formula>BH45&gt;2</formula>
    </cfRule>
  </conditionalFormatting>
  <conditionalFormatting sqref="D46:BF46">
    <cfRule type="top10" dxfId="742" priority="215" rank="5"/>
  </conditionalFormatting>
  <conditionalFormatting sqref="C46">
    <cfRule type="expression" dxfId="741" priority="214">
      <formula>BH46&gt;2</formula>
    </cfRule>
  </conditionalFormatting>
  <conditionalFormatting sqref="D47:BF47">
    <cfRule type="top10" dxfId="740" priority="213" rank="5"/>
  </conditionalFormatting>
  <conditionalFormatting sqref="C47">
    <cfRule type="expression" dxfId="739" priority="212">
      <formula>BH47&gt;2</formula>
    </cfRule>
  </conditionalFormatting>
  <conditionalFormatting sqref="D48:BF48">
    <cfRule type="top10" dxfId="738" priority="211" rank="5"/>
  </conditionalFormatting>
  <conditionalFormatting sqref="C48">
    <cfRule type="expression" dxfId="737" priority="210">
      <formula>BH48&gt;2</formula>
    </cfRule>
  </conditionalFormatting>
  <conditionalFormatting sqref="D49:BF49">
    <cfRule type="top10" dxfId="736" priority="209" rank="5"/>
  </conditionalFormatting>
  <conditionalFormatting sqref="C49">
    <cfRule type="expression" dxfId="735" priority="208">
      <formula>BH49&gt;2</formula>
    </cfRule>
  </conditionalFormatting>
  <conditionalFormatting sqref="D50:BF50">
    <cfRule type="top10" dxfId="734" priority="207" rank="5"/>
  </conditionalFormatting>
  <conditionalFormatting sqref="C50">
    <cfRule type="expression" dxfId="733" priority="206">
      <formula>BH50&gt;2</formula>
    </cfRule>
  </conditionalFormatting>
  <conditionalFormatting sqref="D51:BF51">
    <cfRule type="top10" dxfId="732" priority="205" rank="5"/>
  </conditionalFormatting>
  <conditionalFormatting sqref="C51">
    <cfRule type="expression" dxfId="731" priority="204">
      <formula>BH51&gt;2</formula>
    </cfRule>
  </conditionalFormatting>
  <conditionalFormatting sqref="D52:BF52">
    <cfRule type="top10" dxfId="730" priority="203" rank="5"/>
  </conditionalFormatting>
  <conditionalFormatting sqref="C52">
    <cfRule type="expression" dxfId="729" priority="202">
      <formula>BH52&gt;2</formula>
    </cfRule>
  </conditionalFormatting>
  <conditionalFormatting sqref="D53:BF53">
    <cfRule type="top10" dxfId="728" priority="201" rank="5"/>
  </conditionalFormatting>
  <conditionalFormatting sqref="C53">
    <cfRule type="expression" dxfId="727" priority="200">
      <formula>BH53&gt;2</formula>
    </cfRule>
  </conditionalFormatting>
  <conditionalFormatting sqref="D54:BF54">
    <cfRule type="top10" dxfId="726" priority="199" rank="5"/>
  </conditionalFormatting>
  <conditionalFormatting sqref="C54">
    <cfRule type="expression" dxfId="725" priority="198">
      <formula>BH54&gt;2</formula>
    </cfRule>
  </conditionalFormatting>
  <conditionalFormatting sqref="D55:BF55">
    <cfRule type="top10" dxfId="724" priority="197" rank="5"/>
  </conditionalFormatting>
  <conditionalFormatting sqref="C55">
    <cfRule type="expression" dxfId="723" priority="196">
      <formula>BH55&gt;2</formula>
    </cfRule>
  </conditionalFormatting>
  <conditionalFormatting sqref="D56:BF56">
    <cfRule type="top10" dxfId="722" priority="195" rank="5"/>
  </conditionalFormatting>
  <conditionalFormatting sqref="C56">
    <cfRule type="expression" dxfId="721" priority="194">
      <formula>BH56&gt;2</formula>
    </cfRule>
  </conditionalFormatting>
  <conditionalFormatting sqref="D57:BF57">
    <cfRule type="top10" dxfId="720" priority="193" rank="5"/>
  </conditionalFormatting>
  <conditionalFormatting sqref="C57">
    <cfRule type="expression" dxfId="719" priority="192">
      <formula>BH57&gt;2</formula>
    </cfRule>
  </conditionalFormatting>
  <conditionalFormatting sqref="D58:BF58">
    <cfRule type="top10" dxfId="718" priority="191" rank="5"/>
  </conditionalFormatting>
  <conditionalFormatting sqref="C58">
    <cfRule type="expression" dxfId="717" priority="190">
      <formula>BH58&gt;2</formula>
    </cfRule>
  </conditionalFormatting>
  <conditionalFormatting sqref="D59:BF59">
    <cfRule type="top10" dxfId="716" priority="189" rank="5"/>
  </conditionalFormatting>
  <conditionalFormatting sqref="C59">
    <cfRule type="expression" dxfId="715" priority="188">
      <formula>BH59&gt;2</formula>
    </cfRule>
  </conditionalFormatting>
  <conditionalFormatting sqref="D60:BF60">
    <cfRule type="top10" dxfId="714" priority="187" rank="5"/>
  </conditionalFormatting>
  <conditionalFormatting sqref="C60">
    <cfRule type="expression" dxfId="713" priority="186">
      <formula>BH60&gt;2</formula>
    </cfRule>
  </conditionalFormatting>
  <conditionalFormatting sqref="D61:BF61">
    <cfRule type="top10" dxfId="712" priority="185" rank="5"/>
  </conditionalFormatting>
  <conditionalFormatting sqref="C61">
    <cfRule type="expression" dxfId="711" priority="184">
      <formula>BH61&gt;2</formula>
    </cfRule>
  </conditionalFormatting>
  <conditionalFormatting sqref="D62:BF62">
    <cfRule type="top10" dxfId="710" priority="183" rank="5"/>
  </conditionalFormatting>
  <conditionalFormatting sqref="C62">
    <cfRule type="expression" dxfId="709" priority="182">
      <formula>BH62&gt;2</formula>
    </cfRule>
  </conditionalFormatting>
  <conditionalFormatting sqref="D63:BF63">
    <cfRule type="top10" dxfId="708" priority="181" rank="5"/>
  </conditionalFormatting>
  <conditionalFormatting sqref="C63">
    <cfRule type="expression" dxfId="707" priority="180">
      <formula>BH63&gt;2</formula>
    </cfRule>
  </conditionalFormatting>
  <conditionalFormatting sqref="D64:BF64">
    <cfRule type="top10" dxfId="706" priority="179" rank="5"/>
  </conditionalFormatting>
  <conditionalFormatting sqref="C64">
    <cfRule type="expression" dxfId="705" priority="178">
      <formula>BH64&gt;2</formula>
    </cfRule>
  </conditionalFormatting>
  <conditionalFormatting sqref="D65:BF65">
    <cfRule type="top10" dxfId="704" priority="177" rank="5"/>
  </conditionalFormatting>
  <conditionalFormatting sqref="C65">
    <cfRule type="expression" dxfId="703" priority="176">
      <formula>BH65&gt;2</formula>
    </cfRule>
  </conditionalFormatting>
  <conditionalFormatting sqref="D66:BF66">
    <cfRule type="top10" dxfId="702" priority="175" rank="5"/>
  </conditionalFormatting>
  <conditionalFormatting sqref="C66">
    <cfRule type="expression" dxfId="701" priority="174">
      <formula>BH66&gt;2</formula>
    </cfRule>
  </conditionalFormatting>
  <conditionalFormatting sqref="D67:BF67">
    <cfRule type="top10" dxfId="700" priority="173" rank="5"/>
  </conditionalFormatting>
  <conditionalFormatting sqref="C67">
    <cfRule type="expression" dxfId="699" priority="172">
      <formula>BH67&gt;2</formula>
    </cfRule>
  </conditionalFormatting>
  <conditionalFormatting sqref="D68:BF68">
    <cfRule type="top10" dxfId="698" priority="171" rank="5"/>
  </conditionalFormatting>
  <conditionalFormatting sqref="C68">
    <cfRule type="expression" dxfId="697" priority="170">
      <formula>BH68&gt;2</formula>
    </cfRule>
  </conditionalFormatting>
  <conditionalFormatting sqref="D69:BF69">
    <cfRule type="top10" dxfId="696" priority="169" rank="5"/>
  </conditionalFormatting>
  <conditionalFormatting sqref="C69">
    <cfRule type="expression" dxfId="695" priority="168">
      <formula>BH69&gt;2</formula>
    </cfRule>
  </conditionalFormatting>
  <conditionalFormatting sqref="D70:BF70">
    <cfRule type="top10" dxfId="694" priority="167" rank="5"/>
  </conditionalFormatting>
  <conditionalFormatting sqref="C70">
    <cfRule type="expression" dxfId="693" priority="166">
      <formula>BH70&gt;2</formula>
    </cfRule>
  </conditionalFormatting>
  <conditionalFormatting sqref="D71:BF71">
    <cfRule type="top10" dxfId="692" priority="165" rank="5"/>
  </conditionalFormatting>
  <conditionalFormatting sqref="C71">
    <cfRule type="expression" dxfId="691" priority="164">
      <formula>BH71&gt;2</formula>
    </cfRule>
  </conditionalFormatting>
  <conditionalFormatting sqref="D72:BF72">
    <cfRule type="top10" dxfId="690" priority="163" rank="5"/>
  </conditionalFormatting>
  <conditionalFormatting sqref="C72">
    <cfRule type="expression" dxfId="689" priority="162">
      <formula>BH72&gt;2</formula>
    </cfRule>
  </conditionalFormatting>
  <conditionalFormatting sqref="D73:BF73">
    <cfRule type="top10" dxfId="688" priority="161" rank="5"/>
  </conditionalFormatting>
  <conditionalFormatting sqref="C73">
    <cfRule type="expression" dxfId="687" priority="160">
      <formula>BH73&gt;2</formula>
    </cfRule>
  </conditionalFormatting>
  <conditionalFormatting sqref="D74:BF74">
    <cfRule type="top10" dxfId="686" priority="159" rank="5"/>
  </conditionalFormatting>
  <conditionalFormatting sqref="C74">
    <cfRule type="expression" dxfId="685" priority="158">
      <formula>BH74&gt;2</formula>
    </cfRule>
  </conditionalFormatting>
  <conditionalFormatting sqref="D75:BF75">
    <cfRule type="top10" dxfId="684" priority="157" rank="5"/>
  </conditionalFormatting>
  <conditionalFormatting sqref="C75">
    <cfRule type="expression" dxfId="683" priority="156">
      <formula>BH75&gt;2</formula>
    </cfRule>
  </conditionalFormatting>
  <conditionalFormatting sqref="D76:BF76">
    <cfRule type="top10" dxfId="682" priority="155" rank="5"/>
  </conditionalFormatting>
  <conditionalFormatting sqref="C76">
    <cfRule type="expression" dxfId="681" priority="154">
      <formula>BH76&gt;2</formula>
    </cfRule>
  </conditionalFormatting>
  <conditionalFormatting sqref="D77:BF77">
    <cfRule type="top10" dxfId="680" priority="153" rank="5"/>
  </conditionalFormatting>
  <conditionalFormatting sqref="C77">
    <cfRule type="expression" dxfId="679" priority="152">
      <formula>BH77&gt;2</formula>
    </cfRule>
  </conditionalFormatting>
  <conditionalFormatting sqref="D78:BF78">
    <cfRule type="top10" dxfId="678" priority="151" rank="5"/>
  </conditionalFormatting>
  <conditionalFormatting sqref="C78">
    <cfRule type="expression" dxfId="677" priority="150">
      <formula>BH78&gt;2</formula>
    </cfRule>
  </conditionalFormatting>
  <conditionalFormatting sqref="D79:BF79">
    <cfRule type="top10" dxfId="676" priority="149" rank="5"/>
  </conditionalFormatting>
  <conditionalFormatting sqref="C79">
    <cfRule type="expression" dxfId="675" priority="148">
      <formula>BH79&gt;2</formula>
    </cfRule>
  </conditionalFormatting>
  <conditionalFormatting sqref="D80:BF80">
    <cfRule type="top10" dxfId="674" priority="147" rank="5"/>
  </conditionalFormatting>
  <conditionalFormatting sqref="C80">
    <cfRule type="expression" dxfId="673" priority="146">
      <formula>BH80&gt;2</formula>
    </cfRule>
  </conditionalFormatting>
  <conditionalFormatting sqref="D81:BF81">
    <cfRule type="top10" dxfId="672" priority="145" rank="5"/>
  </conditionalFormatting>
  <conditionalFormatting sqref="C81">
    <cfRule type="expression" dxfId="671" priority="144">
      <formula>BH81&gt;2</formula>
    </cfRule>
  </conditionalFormatting>
  <conditionalFormatting sqref="D82:BF82">
    <cfRule type="top10" dxfId="670" priority="143" rank="5"/>
  </conditionalFormatting>
  <conditionalFormatting sqref="C82">
    <cfRule type="expression" dxfId="669" priority="142">
      <formula>BH82&gt;2</formula>
    </cfRule>
  </conditionalFormatting>
  <conditionalFormatting sqref="D83:BF83">
    <cfRule type="top10" dxfId="668" priority="141" rank="5"/>
  </conditionalFormatting>
  <conditionalFormatting sqref="C83">
    <cfRule type="expression" dxfId="667" priority="140">
      <formula>BH83&gt;2</formula>
    </cfRule>
  </conditionalFormatting>
  <conditionalFormatting sqref="D84:BF84">
    <cfRule type="top10" dxfId="666" priority="139" rank="5"/>
  </conditionalFormatting>
  <conditionalFormatting sqref="C84">
    <cfRule type="expression" dxfId="665" priority="138">
      <formula>BH84&gt;2</formula>
    </cfRule>
  </conditionalFormatting>
  <conditionalFormatting sqref="D85:BF85">
    <cfRule type="top10" dxfId="664" priority="137" rank="5"/>
  </conditionalFormatting>
  <conditionalFormatting sqref="C85">
    <cfRule type="expression" dxfId="663" priority="136">
      <formula>BH85&gt;2</formula>
    </cfRule>
  </conditionalFormatting>
  <conditionalFormatting sqref="D86:BF86">
    <cfRule type="top10" dxfId="662" priority="135" rank="5"/>
  </conditionalFormatting>
  <conditionalFormatting sqref="C86">
    <cfRule type="expression" dxfId="661" priority="134">
      <formula>BH86&gt;2</formula>
    </cfRule>
  </conditionalFormatting>
  <conditionalFormatting sqref="D87:BF87">
    <cfRule type="top10" dxfId="660" priority="133" rank="5"/>
  </conditionalFormatting>
  <conditionalFormatting sqref="C87">
    <cfRule type="expression" dxfId="659" priority="132">
      <formula>BH87&gt;2</formula>
    </cfRule>
  </conditionalFormatting>
  <conditionalFormatting sqref="D88:BF88">
    <cfRule type="top10" dxfId="658" priority="131" rank="5"/>
  </conditionalFormatting>
  <conditionalFormatting sqref="C88">
    <cfRule type="expression" dxfId="657" priority="130">
      <formula>BH88&gt;2</formula>
    </cfRule>
  </conditionalFormatting>
  <conditionalFormatting sqref="D89:BF89">
    <cfRule type="top10" dxfId="656" priority="129" rank="5"/>
  </conditionalFormatting>
  <conditionalFormatting sqref="C89">
    <cfRule type="expression" dxfId="655" priority="128">
      <formula>BH89&gt;2</formula>
    </cfRule>
  </conditionalFormatting>
  <conditionalFormatting sqref="D90:BF90">
    <cfRule type="top10" dxfId="654" priority="127" rank="5"/>
  </conditionalFormatting>
  <conditionalFormatting sqref="C90">
    <cfRule type="expression" dxfId="653" priority="126">
      <formula>BH90&gt;2</formula>
    </cfRule>
  </conditionalFormatting>
  <conditionalFormatting sqref="D91:BF91">
    <cfRule type="top10" dxfId="652" priority="125" rank="5"/>
  </conditionalFormatting>
  <conditionalFormatting sqref="C91">
    <cfRule type="expression" dxfId="651" priority="124">
      <formula>BH91&gt;2</formula>
    </cfRule>
  </conditionalFormatting>
  <conditionalFormatting sqref="D92:BF92">
    <cfRule type="top10" dxfId="650" priority="123" rank="5"/>
  </conditionalFormatting>
  <conditionalFormatting sqref="C92">
    <cfRule type="expression" dxfId="649" priority="122">
      <formula>BH92&gt;2</formula>
    </cfRule>
  </conditionalFormatting>
  <conditionalFormatting sqref="D93:BF93">
    <cfRule type="top10" dxfId="648" priority="121" rank="5"/>
  </conditionalFormatting>
  <conditionalFormatting sqref="C93">
    <cfRule type="expression" dxfId="647" priority="120">
      <formula>BH93&gt;2</formula>
    </cfRule>
  </conditionalFormatting>
  <conditionalFormatting sqref="D94:BF94">
    <cfRule type="top10" dxfId="646" priority="119" rank="5"/>
  </conditionalFormatting>
  <conditionalFormatting sqref="C94">
    <cfRule type="expression" dxfId="645" priority="118">
      <formula>BH94&gt;2</formula>
    </cfRule>
  </conditionalFormatting>
  <conditionalFormatting sqref="D95:BF95">
    <cfRule type="top10" dxfId="644" priority="117" rank="5"/>
  </conditionalFormatting>
  <conditionalFormatting sqref="C95">
    <cfRule type="expression" dxfId="643" priority="116">
      <formula>BH95&gt;2</formula>
    </cfRule>
  </conditionalFormatting>
  <conditionalFormatting sqref="D96:BF96">
    <cfRule type="top10" dxfId="642" priority="115" rank="5"/>
  </conditionalFormatting>
  <conditionalFormatting sqref="C96">
    <cfRule type="expression" dxfId="641" priority="114">
      <formula>BH96&gt;2</formula>
    </cfRule>
  </conditionalFormatting>
  <conditionalFormatting sqref="D97:BF97">
    <cfRule type="top10" dxfId="640" priority="113" rank="5"/>
  </conditionalFormatting>
  <conditionalFormatting sqref="C97">
    <cfRule type="expression" dxfId="639" priority="112">
      <formula>BH97&gt;2</formula>
    </cfRule>
  </conditionalFormatting>
  <conditionalFormatting sqref="D98:BF98">
    <cfRule type="top10" dxfId="638" priority="111" rank="5"/>
  </conditionalFormatting>
  <conditionalFormatting sqref="C98">
    <cfRule type="expression" dxfId="637" priority="110">
      <formula>BH98&gt;2</formula>
    </cfRule>
  </conditionalFormatting>
  <conditionalFormatting sqref="D99:BF99">
    <cfRule type="top10" dxfId="636" priority="109" rank="5"/>
  </conditionalFormatting>
  <conditionalFormatting sqref="C99">
    <cfRule type="expression" dxfId="635" priority="108">
      <formula>BH99&gt;2</formula>
    </cfRule>
  </conditionalFormatting>
  <conditionalFormatting sqref="D100:BF100">
    <cfRule type="top10" dxfId="634" priority="107" rank="5"/>
  </conditionalFormatting>
  <conditionalFormatting sqref="C100">
    <cfRule type="expression" dxfId="633" priority="106">
      <formula>BH100&gt;2</formula>
    </cfRule>
  </conditionalFormatting>
  <conditionalFormatting sqref="D101:BF101">
    <cfRule type="top10" dxfId="632" priority="105" rank="5"/>
  </conditionalFormatting>
  <conditionalFormatting sqref="C101">
    <cfRule type="expression" dxfId="631" priority="104">
      <formula>BH101&gt;2</formula>
    </cfRule>
  </conditionalFormatting>
  <conditionalFormatting sqref="D102:BF102">
    <cfRule type="top10" dxfId="630" priority="103" rank="5"/>
  </conditionalFormatting>
  <conditionalFormatting sqref="C102">
    <cfRule type="expression" dxfId="629" priority="102">
      <formula>BH102&gt;2</formula>
    </cfRule>
  </conditionalFormatting>
  <conditionalFormatting sqref="D103:BF103">
    <cfRule type="top10" dxfId="628" priority="101" rank="5"/>
  </conditionalFormatting>
  <conditionalFormatting sqref="C103">
    <cfRule type="expression" dxfId="627" priority="100">
      <formula>BH103&gt;2</formula>
    </cfRule>
  </conditionalFormatting>
  <conditionalFormatting sqref="BI5">
    <cfRule type="expression" dxfId="626" priority="99">
      <formula>DN5&gt;2</formula>
    </cfRule>
  </conditionalFormatting>
  <conditionalFormatting sqref="BI6">
    <cfRule type="expression" dxfId="625" priority="98">
      <formula>DN6&gt;2</formula>
    </cfRule>
  </conditionalFormatting>
  <conditionalFormatting sqref="BI7">
    <cfRule type="expression" dxfId="624" priority="97">
      <formula>DN7&gt;2</formula>
    </cfRule>
  </conditionalFormatting>
  <conditionalFormatting sqref="BI8">
    <cfRule type="expression" dxfId="623" priority="96">
      <formula>DN8&gt;2</formula>
    </cfRule>
  </conditionalFormatting>
  <conditionalFormatting sqref="BI9">
    <cfRule type="expression" dxfId="622" priority="95">
      <formula>DN9&gt;2</formula>
    </cfRule>
  </conditionalFormatting>
  <conditionalFormatting sqref="BI10">
    <cfRule type="expression" dxfId="621" priority="94">
      <formula>DN10&gt;2</formula>
    </cfRule>
  </conditionalFormatting>
  <conditionalFormatting sqref="BI11">
    <cfRule type="expression" dxfId="620" priority="93">
      <formula>DN11&gt;2</formula>
    </cfRule>
  </conditionalFormatting>
  <conditionalFormatting sqref="BI12">
    <cfRule type="expression" dxfId="619" priority="92">
      <formula>DN12&gt;2</formula>
    </cfRule>
  </conditionalFormatting>
  <conditionalFormatting sqref="BI13">
    <cfRule type="expression" dxfId="618" priority="91">
      <formula>DN13&gt;2</formula>
    </cfRule>
  </conditionalFormatting>
  <conditionalFormatting sqref="BI14">
    <cfRule type="expression" dxfId="617" priority="90">
      <formula>DN14&gt;2</formula>
    </cfRule>
  </conditionalFormatting>
  <conditionalFormatting sqref="BI15">
    <cfRule type="expression" dxfId="616" priority="89">
      <formula>DN15&gt;2</formula>
    </cfRule>
  </conditionalFormatting>
  <conditionalFormatting sqref="BI16">
    <cfRule type="expression" dxfId="615" priority="88">
      <formula>DN16&gt;2</formula>
    </cfRule>
  </conditionalFormatting>
  <conditionalFormatting sqref="BI17">
    <cfRule type="expression" dxfId="614" priority="87">
      <formula>DN17&gt;2</formula>
    </cfRule>
  </conditionalFormatting>
  <conditionalFormatting sqref="BI18">
    <cfRule type="expression" dxfId="613" priority="86">
      <formula>DN18&gt;2</formula>
    </cfRule>
  </conditionalFormatting>
  <conditionalFormatting sqref="BI19">
    <cfRule type="expression" dxfId="612" priority="85">
      <formula>DN19&gt;2</formula>
    </cfRule>
  </conditionalFormatting>
  <conditionalFormatting sqref="BI20">
    <cfRule type="expression" dxfId="611" priority="84">
      <formula>DN20&gt;2</formula>
    </cfRule>
  </conditionalFormatting>
  <conditionalFormatting sqref="BI21">
    <cfRule type="expression" dxfId="610" priority="83">
      <formula>DN21&gt;2</formula>
    </cfRule>
  </conditionalFormatting>
  <conditionalFormatting sqref="BI22">
    <cfRule type="expression" dxfId="609" priority="82">
      <formula>DN22&gt;2</formula>
    </cfRule>
  </conditionalFormatting>
  <conditionalFormatting sqref="BI23">
    <cfRule type="expression" dxfId="608" priority="81">
      <formula>DN23&gt;2</formula>
    </cfRule>
  </conditionalFormatting>
  <conditionalFormatting sqref="BI24">
    <cfRule type="expression" dxfId="607" priority="80">
      <formula>DN24&gt;2</formula>
    </cfRule>
  </conditionalFormatting>
  <conditionalFormatting sqref="BI25">
    <cfRule type="expression" dxfId="606" priority="79">
      <formula>DN25&gt;2</formula>
    </cfRule>
  </conditionalFormatting>
  <conditionalFormatting sqref="BI26">
    <cfRule type="expression" dxfId="605" priority="78">
      <formula>DN26&gt;2</formula>
    </cfRule>
  </conditionalFormatting>
  <conditionalFormatting sqref="BI27">
    <cfRule type="expression" dxfId="604" priority="77">
      <formula>DN27&gt;2</formula>
    </cfRule>
  </conditionalFormatting>
  <conditionalFormatting sqref="BI28">
    <cfRule type="expression" dxfId="603" priority="76">
      <formula>DN28&gt;2</formula>
    </cfRule>
  </conditionalFormatting>
  <conditionalFormatting sqref="BI29">
    <cfRule type="expression" dxfId="602" priority="75">
      <formula>DN29&gt;2</formula>
    </cfRule>
  </conditionalFormatting>
  <conditionalFormatting sqref="BI30">
    <cfRule type="expression" dxfId="601" priority="74">
      <formula>DN30&gt;2</formula>
    </cfRule>
  </conditionalFormatting>
  <conditionalFormatting sqref="BI31">
    <cfRule type="expression" dxfId="600" priority="73">
      <formula>DN31&gt;2</formula>
    </cfRule>
  </conditionalFormatting>
  <conditionalFormatting sqref="BI32">
    <cfRule type="expression" dxfId="599" priority="72">
      <formula>DN32&gt;2</formula>
    </cfRule>
  </conditionalFormatting>
  <conditionalFormatting sqref="BI33">
    <cfRule type="expression" dxfId="598" priority="71">
      <formula>DN33&gt;2</formula>
    </cfRule>
  </conditionalFormatting>
  <conditionalFormatting sqref="BI34">
    <cfRule type="expression" dxfId="597" priority="70">
      <formula>DN34&gt;2</formula>
    </cfRule>
  </conditionalFormatting>
  <conditionalFormatting sqref="BI35">
    <cfRule type="expression" dxfId="596" priority="69">
      <formula>DN35&gt;2</formula>
    </cfRule>
  </conditionalFormatting>
  <conditionalFormatting sqref="BI36">
    <cfRule type="expression" dxfId="595" priority="68">
      <formula>DN36&gt;2</formula>
    </cfRule>
  </conditionalFormatting>
  <conditionalFormatting sqref="BI37">
    <cfRule type="expression" dxfId="594" priority="67">
      <formula>DN37&gt;2</formula>
    </cfRule>
  </conditionalFormatting>
  <conditionalFormatting sqref="BI38">
    <cfRule type="expression" dxfId="593" priority="66">
      <formula>DN38&gt;2</formula>
    </cfRule>
  </conditionalFormatting>
  <conditionalFormatting sqref="BI39">
    <cfRule type="expression" dxfId="592" priority="65">
      <formula>DN39&gt;2</formula>
    </cfRule>
  </conditionalFormatting>
  <conditionalFormatting sqref="BI40">
    <cfRule type="expression" dxfId="591" priority="64">
      <formula>DN40&gt;2</formula>
    </cfRule>
  </conditionalFormatting>
  <conditionalFormatting sqref="BI41">
    <cfRule type="expression" dxfId="590" priority="63">
      <formula>DN41&gt;2</formula>
    </cfRule>
  </conditionalFormatting>
  <conditionalFormatting sqref="BI42">
    <cfRule type="expression" dxfId="589" priority="62">
      <formula>DN42&gt;2</formula>
    </cfRule>
  </conditionalFormatting>
  <conditionalFormatting sqref="BI43">
    <cfRule type="expression" dxfId="588" priority="61">
      <formula>DN43&gt;2</formula>
    </cfRule>
  </conditionalFormatting>
  <conditionalFormatting sqref="BI44">
    <cfRule type="expression" dxfId="587" priority="60">
      <formula>DN44&gt;2</formula>
    </cfRule>
  </conditionalFormatting>
  <conditionalFormatting sqref="BI45">
    <cfRule type="expression" dxfId="586" priority="59">
      <formula>DN45&gt;2</formula>
    </cfRule>
  </conditionalFormatting>
  <conditionalFormatting sqref="BI46">
    <cfRule type="expression" dxfId="585" priority="58">
      <formula>DN46&gt;2</formula>
    </cfRule>
  </conditionalFormatting>
  <conditionalFormatting sqref="BI47">
    <cfRule type="expression" dxfId="584" priority="57">
      <formula>DN47&gt;2</formula>
    </cfRule>
  </conditionalFormatting>
  <conditionalFormatting sqref="BI48">
    <cfRule type="expression" dxfId="583" priority="56">
      <formula>DN48&gt;2</formula>
    </cfRule>
  </conditionalFormatting>
  <conditionalFormatting sqref="BI49">
    <cfRule type="expression" dxfId="582" priority="55">
      <formula>DN49&gt;2</formula>
    </cfRule>
  </conditionalFormatting>
  <conditionalFormatting sqref="BI50">
    <cfRule type="expression" dxfId="581" priority="54">
      <formula>DN50&gt;2</formula>
    </cfRule>
  </conditionalFormatting>
  <conditionalFormatting sqref="BI51">
    <cfRule type="expression" dxfId="580" priority="53">
      <formula>DN51&gt;2</formula>
    </cfRule>
  </conditionalFormatting>
  <conditionalFormatting sqref="BI52">
    <cfRule type="expression" dxfId="579" priority="52">
      <formula>DN52&gt;2</formula>
    </cfRule>
  </conditionalFormatting>
  <conditionalFormatting sqref="BI53">
    <cfRule type="expression" dxfId="578" priority="51">
      <formula>DN53&gt;2</formula>
    </cfRule>
  </conditionalFormatting>
  <conditionalFormatting sqref="BI54">
    <cfRule type="expression" dxfId="577" priority="50">
      <formula>DN54&gt;2</formula>
    </cfRule>
  </conditionalFormatting>
  <conditionalFormatting sqref="BI55">
    <cfRule type="expression" dxfId="576" priority="49">
      <formula>DN55&gt;2</formula>
    </cfRule>
  </conditionalFormatting>
  <conditionalFormatting sqref="BI56">
    <cfRule type="expression" dxfId="575" priority="48">
      <formula>DN56&gt;2</formula>
    </cfRule>
  </conditionalFormatting>
  <conditionalFormatting sqref="BI57">
    <cfRule type="expression" dxfId="574" priority="47">
      <formula>DN57&gt;2</formula>
    </cfRule>
  </conditionalFormatting>
  <conditionalFormatting sqref="BI58">
    <cfRule type="expression" dxfId="573" priority="46">
      <formula>DN58&gt;2</formula>
    </cfRule>
  </conditionalFormatting>
  <conditionalFormatting sqref="BI59">
    <cfRule type="expression" dxfId="572" priority="45">
      <formula>DN59&gt;2</formula>
    </cfRule>
  </conditionalFormatting>
  <conditionalFormatting sqref="BI60">
    <cfRule type="expression" dxfId="571" priority="44">
      <formula>DN60&gt;2</formula>
    </cfRule>
  </conditionalFormatting>
  <conditionalFormatting sqref="BI61">
    <cfRule type="expression" dxfId="570" priority="43">
      <formula>DN61&gt;2</formula>
    </cfRule>
  </conditionalFormatting>
  <conditionalFormatting sqref="BI62">
    <cfRule type="expression" dxfId="569" priority="42">
      <formula>DN62&gt;2</formula>
    </cfRule>
  </conditionalFormatting>
  <conditionalFormatting sqref="BI63">
    <cfRule type="expression" dxfId="568" priority="41">
      <formula>DN63&gt;2</formula>
    </cfRule>
  </conditionalFormatting>
  <conditionalFormatting sqref="BI64">
    <cfRule type="expression" dxfId="567" priority="40">
      <formula>DN64&gt;2</formula>
    </cfRule>
  </conditionalFormatting>
  <conditionalFormatting sqref="BI65">
    <cfRule type="expression" dxfId="566" priority="39">
      <formula>DN65&gt;2</formula>
    </cfRule>
  </conditionalFormatting>
  <conditionalFormatting sqref="BI66">
    <cfRule type="expression" dxfId="565" priority="38">
      <formula>DN66&gt;2</formula>
    </cfRule>
  </conditionalFormatting>
  <conditionalFormatting sqref="BI67">
    <cfRule type="expression" dxfId="564" priority="37">
      <formula>DN67&gt;2</formula>
    </cfRule>
  </conditionalFormatting>
  <conditionalFormatting sqref="BI68">
    <cfRule type="expression" dxfId="563" priority="36">
      <formula>DN68&gt;2</formula>
    </cfRule>
  </conditionalFormatting>
  <conditionalFormatting sqref="BI69">
    <cfRule type="expression" dxfId="562" priority="35">
      <formula>DN69&gt;2</formula>
    </cfRule>
  </conditionalFormatting>
  <conditionalFormatting sqref="BI70">
    <cfRule type="expression" dxfId="561" priority="34">
      <formula>DN70&gt;2</formula>
    </cfRule>
  </conditionalFormatting>
  <conditionalFormatting sqref="BI71">
    <cfRule type="expression" dxfId="560" priority="33">
      <formula>DN71&gt;2</formula>
    </cfRule>
  </conditionalFormatting>
  <conditionalFormatting sqref="BI72">
    <cfRule type="expression" dxfId="559" priority="32">
      <formula>DN72&gt;2</formula>
    </cfRule>
  </conditionalFormatting>
  <conditionalFormatting sqref="BI73">
    <cfRule type="expression" dxfId="558" priority="31">
      <formula>DN73&gt;2</formula>
    </cfRule>
  </conditionalFormatting>
  <conditionalFormatting sqref="BI74">
    <cfRule type="expression" dxfId="557" priority="30">
      <formula>DN74&gt;2</formula>
    </cfRule>
  </conditionalFormatting>
  <conditionalFormatting sqref="BI75">
    <cfRule type="expression" dxfId="556" priority="29">
      <formula>DN75&gt;2</formula>
    </cfRule>
  </conditionalFormatting>
  <conditionalFormatting sqref="BI76">
    <cfRule type="expression" dxfId="555" priority="28">
      <formula>DN76&gt;2</formula>
    </cfRule>
  </conditionalFormatting>
  <conditionalFormatting sqref="BI77">
    <cfRule type="expression" dxfId="554" priority="27">
      <formula>DN77&gt;2</formula>
    </cfRule>
  </conditionalFormatting>
  <conditionalFormatting sqref="BI78">
    <cfRule type="expression" dxfId="553" priority="26">
      <formula>DN78&gt;2</formula>
    </cfRule>
  </conditionalFormatting>
  <conditionalFormatting sqref="BI79">
    <cfRule type="expression" dxfId="552" priority="25">
      <formula>DN79&gt;2</formula>
    </cfRule>
  </conditionalFormatting>
  <conditionalFormatting sqref="BI80">
    <cfRule type="expression" dxfId="551" priority="24">
      <formula>DN80&gt;2</formula>
    </cfRule>
  </conditionalFormatting>
  <conditionalFormatting sqref="BI81">
    <cfRule type="expression" dxfId="550" priority="23">
      <formula>DN81&gt;2</formula>
    </cfRule>
  </conditionalFormatting>
  <conditionalFormatting sqref="BI82">
    <cfRule type="expression" dxfId="549" priority="22">
      <formula>DN82&gt;2</formula>
    </cfRule>
  </conditionalFormatting>
  <conditionalFormatting sqref="BI83">
    <cfRule type="expression" dxfId="548" priority="21">
      <formula>DN83&gt;2</formula>
    </cfRule>
  </conditionalFormatting>
  <conditionalFormatting sqref="BI84">
    <cfRule type="expression" dxfId="547" priority="20">
      <formula>DN84&gt;2</formula>
    </cfRule>
  </conditionalFormatting>
  <conditionalFormatting sqref="BI85">
    <cfRule type="expression" dxfId="546" priority="19">
      <formula>DN85&gt;2</formula>
    </cfRule>
  </conditionalFormatting>
  <conditionalFormatting sqref="BI86">
    <cfRule type="expression" dxfId="545" priority="18">
      <formula>DN86&gt;2</formula>
    </cfRule>
  </conditionalFormatting>
  <conditionalFormatting sqref="BI87">
    <cfRule type="expression" dxfId="544" priority="17">
      <formula>DN87&gt;2</formula>
    </cfRule>
  </conditionalFormatting>
  <conditionalFormatting sqref="BI88">
    <cfRule type="expression" dxfId="543" priority="16">
      <formula>DN88&gt;2</formula>
    </cfRule>
  </conditionalFormatting>
  <conditionalFormatting sqref="BI89">
    <cfRule type="expression" dxfId="542" priority="15">
      <formula>DN89&gt;2</formula>
    </cfRule>
  </conditionalFormatting>
  <conditionalFormatting sqref="BI90">
    <cfRule type="expression" dxfId="541" priority="14">
      <formula>DN90&gt;2</formula>
    </cfRule>
  </conditionalFormatting>
  <conditionalFormatting sqref="BI91">
    <cfRule type="expression" dxfId="540" priority="13">
      <formula>DN91&gt;2</formula>
    </cfRule>
  </conditionalFormatting>
  <conditionalFormatting sqref="BI92">
    <cfRule type="expression" dxfId="539" priority="12">
      <formula>DN92&gt;2</formula>
    </cfRule>
  </conditionalFormatting>
  <conditionalFormatting sqref="BI93">
    <cfRule type="expression" dxfId="538" priority="11">
      <formula>DN93&gt;2</formula>
    </cfRule>
  </conditionalFormatting>
  <conditionalFormatting sqref="BI94">
    <cfRule type="expression" dxfId="537" priority="10">
      <formula>DN94&gt;2</formula>
    </cfRule>
  </conditionalFormatting>
  <conditionalFormatting sqref="BI95">
    <cfRule type="expression" dxfId="536" priority="9">
      <formula>DN95&gt;2</formula>
    </cfRule>
  </conditionalFormatting>
  <conditionalFormatting sqref="BI96">
    <cfRule type="expression" dxfId="535" priority="8">
      <formula>DN96&gt;2</formula>
    </cfRule>
  </conditionalFormatting>
  <conditionalFormatting sqref="BI97">
    <cfRule type="expression" dxfId="534" priority="7">
      <formula>DN97&gt;2</formula>
    </cfRule>
  </conditionalFormatting>
  <conditionalFormatting sqref="BI98">
    <cfRule type="expression" dxfId="533" priority="6">
      <formula>DN98&gt;2</formula>
    </cfRule>
  </conditionalFormatting>
  <conditionalFormatting sqref="BI99">
    <cfRule type="expression" dxfId="532" priority="5">
      <formula>DN99&gt;2</formula>
    </cfRule>
  </conditionalFormatting>
  <conditionalFormatting sqref="BI100">
    <cfRule type="expression" dxfId="531" priority="4">
      <formula>DN100&gt;2</formula>
    </cfRule>
  </conditionalFormatting>
  <conditionalFormatting sqref="BI101">
    <cfRule type="expression" dxfId="530" priority="3">
      <formula>DN101&gt;2</formula>
    </cfRule>
  </conditionalFormatting>
  <conditionalFormatting sqref="BI102">
    <cfRule type="expression" dxfId="529" priority="2">
      <formula>DN102&gt;2</formula>
    </cfRule>
  </conditionalFormatting>
  <conditionalFormatting sqref="BI103">
    <cfRule type="expression" dxfId="528" priority="1">
      <formula>DN103&gt;2</formula>
    </cfRule>
  </conditionalFormatting>
  <pageMargins left="0.2" right="0.45" top="0.25" bottom="0.5" header="0.3" footer="0.3"/>
  <pageSetup paperSize="25" scale="11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D100"/>
  <sheetViews>
    <sheetView zoomScaleNormal="100" workbookViewId="0">
      <selection activeCell="C18" sqref="C18"/>
    </sheetView>
  </sheetViews>
  <sheetFormatPr defaultColWidth="8.7109375" defaultRowHeight="15" x14ac:dyDescent="0.25"/>
  <cols>
    <col min="1" max="1" width="7.5703125" style="5" bestFit="1" customWidth="1"/>
    <col min="2" max="2" width="5.28515625" style="5" bestFit="1" customWidth="1"/>
    <col min="3" max="3" width="25.7109375" style="51" customWidth="1"/>
    <col min="4" max="4" width="7.42578125" style="5" bestFit="1" customWidth="1"/>
    <col min="5" max="5" width="7.42578125" style="51" bestFit="1" customWidth="1"/>
    <col min="6" max="6" width="6.42578125" style="5" bestFit="1" customWidth="1"/>
    <col min="7" max="7" width="6.42578125" style="51" bestFit="1" customWidth="1"/>
    <col min="8" max="8" width="7.42578125" style="5" bestFit="1" customWidth="1"/>
    <col min="9" max="9" width="6.42578125" style="51" bestFit="1" customWidth="1"/>
    <col min="10" max="10" width="7.42578125" style="5" bestFit="1" customWidth="1"/>
    <col min="11" max="11" width="6.42578125" style="51" bestFit="1" customWidth="1"/>
    <col min="12" max="12" width="7.42578125" style="5" bestFit="1" customWidth="1"/>
    <col min="13" max="13" width="7.42578125" style="51" bestFit="1" customWidth="1"/>
    <col min="14" max="14" width="6.42578125" style="5" bestFit="1" customWidth="1"/>
    <col min="15" max="15" width="7.42578125" style="51" bestFit="1" customWidth="1"/>
    <col min="16" max="16" width="6.42578125" style="5" bestFit="1" customWidth="1"/>
    <col min="17" max="17" width="6.42578125" style="51" bestFit="1" customWidth="1"/>
    <col min="18" max="18" width="6.42578125" style="5" bestFit="1" customWidth="1"/>
    <col min="19" max="19" width="6.42578125" style="51" bestFit="1" customWidth="1"/>
    <col min="20" max="20" width="6.42578125" style="5" bestFit="1" customWidth="1"/>
    <col min="21" max="21" width="7.42578125" style="51" bestFit="1" customWidth="1"/>
    <col min="22" max="22" width="7.42578125" style="5" bestFit="1" customWidth="1"/>
    <col min="23" max="23" width="7.42578125" style="51" bestFit="1" customWidth="1"/>
    <col min="24" max="24" width="7.42578125" style="5" bestFit="1" customWidth="1"/>
    <col min="25" max="25" width="6.42578125" style="51" bestFit="1" customWidth="1"/>
    <col min="26" max="26" width="6.42578125" style="5" bestFit="1" customWidth="1"/>
    <col min="27" max="27" width="6.42578125" style="51" bestFit="1" customWidth="1"/>
    <col min="28" max="28" width="7.42578125" style="5" bestFit="1" customWidth="1"/>
    <col min="29" max="29" width="7.42578125" style="51" bestFit="1" customWidth="1"/>
    <col min="30" max="30" width="7.42578125" style="5" bestFit="1" customWidth="1"/>
    <col min="31" max="31" width="7.42578125" style="51" bestFit="1" customWidth="1"/>
    <col min="32" max="32" width="6.42578125" style="5" bestFit="1" customWidth="1"/>
    <col min="33" max="33" width="6.42578125" style="51" bestFit="1" customWidth="1"/>
    <col min="34" max="34" width="7.42578125" style="5" bestFit="1" customWidth="1"/>
    <col min="35" max="35" width="7.42578125" style="51" bestFit="1" customWidth="1"/>
    <col min="36" max="36" width="6.42578125" style="5" bestFit="1" customWidth="1"/>
    <col min="37" max="37" width="6.42578125" style="51" bestFit="1" customWidth="1"/>
    <col min="38" max="38" width="6.42578125" style="5" bestFit="1" customWidth="1"/>
    <col min="39" max="39" width="6.42578125" style="51" bestFit="1" customWidth="1"/>
    <col min="40" max="40" width="6.42578125" style="5" bestFit="1" customWidth="1"/>
    <col min="41" max="41" width="7.42578125" style="51" bestFit="1" customWidth="1"/>
    <col min="42" max="42" width="6.42578125" style="5" bestFit="1" customWidth="1"/>
    <col min="43" max="43" width="7.42578125" style="51" bestFit="1" customWidth="1"/>
    <col min="44" max="44" width="6.42578125" style="5" bestFit="1" customWidth="1"/>
    <col min="45" max="45" width="7.42578125" style="51" bestFit="1" customWidth="1"/>
    <col min="46" max="46" width="6.42578125" style="5" bestFit="1" customWidth="1"/>
    <col min="47" max="47" width="7.42578125" style="51" bestFit="1" customWidth="1"/>
    <col min="48" max="48" width="7.42578125" style="5" bestFit="1" customWidth="1"/>
    <col min="49" max="49" width="6.42578125" style="51" bestFit="1" customWidth="1"/>
    <col min="50" max="50" width="7.42578125" style="5" bestFit="1" customWidth="1"/>
    <col min="51" max="51" width="7.42578125" style="51" bestFit="1" customWidth="1"/>
    <col min="52" max="52" width="7.42578125" style="5" bestFit="1" customWidth="1"/>
    <col min="53" max="53" width="6.42578125" style="51" bestFit="1" customWidth="1"/>
    <col min="54" max="54" width="7.42578125" style="5" bestFit="1" customWidth="1"/>
    <col min="55" max="55" width="7.42578125" style="51" bestFit="1" customWidth="1"/>
    <col min="56" max="56" width="6.42578125" style="5" bestFit="1" customWidth="1"/>
    <col min="57" max="57" width="6.42578125" style="51" bestFit="1" customWidth="1"/>
    <col min="58" max="58" width="3.28515625" style="5" bestFit="1" customWidth="1"/>
    <col min="59" max="59" width="7.42578125" style="51" bestFit="1" customWidth="1"/>
    <col min="60" max="60" width="0" style="5" hidden="1" customWidth="1"/>
    <col min="61" max="61" width="27.28515625" style="51" bestFit="1" customWidth="1"/>
    <col min="62" max="62" width="8.7109375" style="5"/>
    <col min="63" max="63" width="8.7109375" style="51"/>
    <col min="64" max="64" width="8.7109375" style="5"/>
    <col min="65" max="65" width="8.7109375" style="51"/>
    <col min="66" max="66" width="8.7109375" style="5"/>
    <col min="67" max="67" width="8.7109375" style="51"/>
    <col min="68" max="68" width="8.7109375" style="5"/>
    <col min="69" max="69" width="8.7109375" style="51"/>
    <col min="70" max="70" width="8.7109375" style="5"/>
    <col min="71" max="71" width="8.7109375" style="51"/>
    <col min="72" max="72" width="8.7109375" style="5"/>
    <col min="73" max="73" width="8.7109375" style="51"/>
    <col min="74" max="74" width="8.7109375" style="5"/>
    <col min="75" max="75" width="8.7109375" style="51"/>
    <col min="76" max="76" width="8.7109375" style="5"/>
    <col min="77" max="77" width="8.7109375" style="51"/>
    <col min="78" max="78" width="8.7109375" style="5"/>
    <col min="79" max="79" width="8.7109375" style="51"/>
    <col min="80" max="80" width="8.7109375" style="5"/>
    <col min="81" max="81" width="8.7109375" style="51"/>
    <col min="82" max="82" width="8.7109375" style="5"/>
    <col min="83" max="83" width="8.7109375" style="51"/>
    <col min="84" max="84" width="8.7109375" style="5"/>
    <col min="85" max="85" width="8.7109375" style="51"/>
    <col min="86" max="86" width="8.7109375" style="5"/>
    <col min="87" max="87" width="8.7109375" style="51"/>
    <col min="88" max="88" width="8.7109375" style="5"/>
    <col min="89" max="89" width="8.7109375" style="51"/>
    <col min="90" max="90" width="8.7109375" style="5"/>
    <col min="91" max="91" width="8.7109375" style="51"/>
    <col min="92" max="92" width="8.7109375" style="5"/>
    <col min="93" max="93" width="8.7109375" style="51"/>
    <col min="94" max="94" width="8.7109375" style="5"/>
    <col min="95" max="95" width="8.7109375" style="51"/>
    <col min="96" max="96" width="8.7109375" style="5"/>
    <col min="97" max="97" width="8.7109375" style="51"/>
    <col min="98" max="98" width="8.7109375" style="5"/>
    <col min="99" max="99" width="8.7109375" style="51"/>
    <col min="100" max="100" width="8.7109375" style="5"/>
    <col min="101" max="101" width="8.7109375" style="51"/>
    <col min="102" max="102" width="8.7109375" style="5"/>
    <col min="103" max="103" width="8.7109375" style="51"/>
    <col min="104" max="104" width="8.7109375" style="5"/>
    <col min="105" max="105" width="8.7109375" style="51"/>
    <col min="106" max="106" width="8.7109375" style="5"/>
    <col min="107" max="107" width="8.7109375" style="51"/>
    <col min="108" max="108" width="8.7109375" style="5"/>
    <col min="109" max="109" width="8.7109375" style="51"/>
    <col min="110" max="110" width="8.7109375" style="5"/>
    <col min="111" max="111" width="8.7109375" style="51"/>
    <col min="112" max="112" width="8.7109375" style="5"/>
    <col min="113" max="113" width="8.7109375" style="51"/>
    <col min="114" max="114" width="8.7109375" style="5"/>
    <col min="115" max="115" width="8.7109375" style="51"/>
    <col min="116" max="116" width="8.7109375" style="5"/>
    <col min="117" max="117" width="8.7109375" style="51"/>
    <col min="118" max="118" width="8.7109375" style="5"/>
    <col min="119" max="119" width="8.7109375" style="51"/>
    <col min="120" max="120" width="8.7109375" style="5"/>
    <col min="121" max="121" width="8.7109375" style="51"/>
    <col min="122" max="122" width="8.7109375" style="5"/>
    <col min="123" max="123" width="8.7109375" style="51"/>
    <col min="124" max="124" width="8.7109375" style="5"/>
    <col min="125" max="125" width="8.7109375" style="51"/>
    <col min="126" max="126" width="8.7109375" style="5"/>
    <col min="127" max="127" width="8.7109375" style="51"/>
    <col min="128" max="128" width="8.7109375" style="5"/>
    <col min="129" max="129" width="8.7109375" style="51"/>
    <col min="130" max="130" width="8.7109375" style="5"/>
    <col min="131" max="131" width="8.7109375" style="51"/>
    <col min="132" max="132" width="8.7109375" style="5"/>
    <col min="133" max="133" width="8.7109375" style="51"/>
    <col min="134" max="134" width="8.7109375" style="5"/>
    <col min="135" max="135" width="8.7109375" style="51"/>
    <col min="136" max="136" width="8.7109375" style="5"/>
    <col min="137" max="137" width="8.7109375" style="51"/>
    <col min="138" max="138" width="8.7109375" style="5"/>
    <col min="139" max="139" width="8.7109375" style="51"/>
    <col min="140" max="140" width="8.7109375" style="5"/>
    <col min="141" max="141" width="8.7109375" style="51"/>
    <col min="142" max="142" width="8.7109375" style="5"/>
    <col min="143" max="143" width="8.7109375" style="51"/>
    <col min="144" max="144" width="8.7109375" style="5"/>
    <col min="145" max="145" width="8.7109375" style="51"/>
    <col min="146" max="146" width="8.7109375" style="5"/>
    <col min="147" max="147" width="8.7109375" style="51"/>
    <col min="148" max="148" width="8.7109375" style="5"/>
    <col min="149" max="149" width="8.7109375" style="51"/>
    <col min="150" max="150" width="8.7109375" style="5"/>
    <col min="151" max="151" width="8.7109375" style="51"/>
    <col min="152" max="152" width="8.7109375" style="5"/>
    <col min="153" max="153" width="8.7109375" style="51"/>
    <col min="154" max="154" width="8.7109375" style="5"/>
    <col min="155" max="155" width="8.7109375" style="51"/>
    <col min="156" max="156" width="8.7109375" style="5"/>
    <col min="157" max="157" width="8.7109375" style="51"/>
    <col min="158" max="158" width="8.7109375" style="5"/>
    <col min="159" max="159" width="8.7109375" style="51"/>
    <col min="160" max="160" width="8.7109375" style="5"/>
    <col min="161" max="161" width="8.7109375" style="51"/>
    <col min="162" max="162" width="8.7109375" style="5"/>
    <col min="163" max="163" width="8.7109375" style="51"/>
    <col min="164" max="164" width="8.7109375" style="5"/>
    <col min="165" max="165" width="8.7109375" style="51"/>
    <col min="166" max="166" width="8.7109375" style="5"/>
    <col min="167" max="167" width="8.7109375" style="51"/>
    <col min="168" max="168" width="8.7109375" style="26"/>
    <col min="169" max="171" width="8.7109375" style="51"/>
    <col min="172" max="172" width="8.7109375" style="5"/>
    <col min="173" max="173" width="8.7109375" style="51"/>
    <col min="174" max="174" width="8.7109375" style="26"/>
    <col min="175" max="177" width="8.7109375" style="51"/>
    <col min="178" max="178" width="8.7109375" style="5"/>
    <col min="179" max="179" width="8.7109375" style="51"/>
    <col min="180" max="180" width="8.7109375" style="5"/>
    <col min="181" max="181" width="8.7109375" style="51"/>
    <col min="182" max="182" width="8.7109375" style="5"/>
    <col min="183" max="183" width="8.7109375" style="51"/>
    <col min="184" max="184" width="8.7109375" style="5"/>
    <col min="185" max="185" width="8.7109375" style="51"/>
    <col min="186" max="186" width="8.7109375" style="5"/>
    <col min="187" max="187" width="8.7109375" style="51"/>
    <col min="188" max="188" width="8.7109375" style="5"/>
    <col min="189" max="189" width="8.7109375" style="51"/>
    <col min="190" max="190" width="8.7109375" style="5"/>
    <col min="191" max="191" width="8.7109375" style="51"/>
    <col min="192" max="192" width="8.7109375" style="5"/>
    <col min="193" max="193" width="8.7109375" style="51"/>
    <col min="194" max="194" width="8.7109375" style="5"/>
    <col min="195" max="195" width="8.7109375" style="51"/>
    <col min="196" max="196" width="8.7109375" style="5"/>
    <col min="197" max="197" width="8.7109375" style="51"/>
    <col min="198" max="198" width="8.7109375" style="5"/>
    <col min="199" max="199" width="8.7109375" style="51"/>
    <col min="200" max="200" width="8.7109375" style="5"/>
    <col min="201" max="201" width="8.7109375" style="51"/>
    <col min="202" max="202" width="8.7109375" style="5"/>
    <col min="203" max="203" width="8.7109375" style="51"/>
    <col min="204" max="204" width="8.7109375" style="5"/>
    <col min="205" max="205" width="8.7109375" style="51"/>
    <col min="206" max="206" width="8.7109375" style="5"/>
    <col min="207" max="207" width="8.7109375" style="51"/>
    <col min="208" max="208" width="8.7109375" style="5"/>
    <col min="209" max="209" width="8.7109375" style="51"/>
    <col min="210" max="210" width="8.7109375" style="5"/>
    <col min="211" max="211" width="8.7109375" style="51"/>
    <col min="212" max="212" width="8.7109375" style="5"/>
    <col min="213" max="213" width="8.7109375" style="51"/>
    <col min="214" max="214" width="8.7109375" style="5"/>
    <col min="215" max="215" width="8.7109375" style="51"/>
    <col min="216" max="216" width="8.7109375" style="5"/>
    <col min="217" max="217" width="8.7109375" style="51"/>
    <col min="218" max="218" width="8.7109375" style="5"/>
    <col min="219" max="219" width="8.7109375" style="51"/>
    <col min="220" max="220" width="8.7109375" style="5"/>
    <col min="221" max="221" width="8.7109375" style="51"/>
    <col min="222" max="222" width="8.7109375" style="5"/>
    <col min="223" max="223" width="8.7109375" style="51"/>
    <col min="224" max="224" width="8.7109375" style="5"/>
    <col min="225" max="225" width="8.7109375" style="51"/>
    <col min="226" max="226" width="8.7109375" style="5"/>
    <col min="227" max="227" width="8.7109375" style="51"/>
    <col min="228" max="228" width="8.7109375" style="5"/>
    <col min="229" max="229" width="8.7109375" style="51"/>
    <col min="230" max="230" width="8.7109375" style="5"/>
    <col min="231" max="231" width="8.7109375" style="51"/>
    <col min="232" max="232" width="8.7109375" style="5"/>
    <col min="233" max="233" width="8.7109375" style="51"/>
    <col min="234" max="234" width="8.7109375" style="5"/>
    <col min="235" max="235" width="8.7109375" style="51"/>
    <col min="236" max="236" width="8.7109375" style="5"/>
    <col min="237" max="237" width="8.7109375" style="51"/>
    <col min="238" max="238" width="8.7109375" style="5"/>
    <col min="239" max="239" width="8.7109375" style="51"/>
    <col min="240" max="240" width="8.7109375" style="5"/>
    <col min="241" max="241" width="8.7109375" style="51"/>
    <col min="242" max="242" width="8.7109375" style="5"/>
    <col min="243" max="243" width="8.7109375" style="51"/>
    <col min="244" max="244" width="8.7109375" style="5"/>
    <col min="245" max="245" width="8.7109375" style="51"/>
    <col min="246" max="246" width="8.7109375" style="5"/>
    <col min="247" max="247" width="8.7109375" style="51"/>
    <col min="248" max="248" width="8.7109375" style="5"/>
    <col min="249" max="249" width="8.7109375" style="51"/>
    <col min="250" max="250" width="8.7109375" style="5"/>
    <col min="251" max="251" width="8.7109375" style="51"/>
    <col min="252" max="252" width="8.7109375" style="5"/>
    <col min="253" max="253" width="8.7109375" style="51"/>
    <col min="254" max="254" width="8.7109375" style="5"/>
    <col min="255" max="255" width="8.7109375" style="51"/>
    <col min="256" max="256" width="8.7109375" style="5"/>
    <col min="257" max="257" width="8.7109375" style="51"/>
    <col min="258" max="258" width="8.7109375" style="5"/>
    <col min="259" max="259" width="8.7109375" style="51"/>
    <col min="260" max="260" width="8.7109375" style="5"/>
    <col min="261" max="261" width="8.7109375" style="51"/>
    <col min="262" max="262" width="8.7109375" style="5"/>
    <col min="263" max="263" width="8.7109375" style="51"/>
    <col min="264" max="264" width="8.7109375" style="5"/>
    <col min="265" max="265" width="8.7109375" style="51"/>
    <col min="266" max="266" width="8.7109375" style="5"/>
    <col min="267" max="267" width="8.7109375" style="51"/>
    <col min="268" max="268" width="8.7109375" style="5"/>
    <col min="269" max="269" width="8.7109375" style="51"/>
    <col min="270" max="270" width="8.7109375" style="5"/>
    <col min="271" max="271" width="8.7109375" style="51"/>
    <col min="272" max="272" width="8.7109375" style="5"/>
    <col min="273" max="273" width="8.7109375" style="51"/>
    <col min="274" max="274" width="8.7109375" style="5"/>
    <col min="275" max="275" width="8.7109375" style="51"/>
    <col min="276" max="276" width="8.7109375" style="5"/>
    <col min="277" max="277" width="8.7109375" style="51"/>
    <col min="278" max="278" width="8.7109375" style="5"/>
    <col min="279" max="279" width="8.7109375" style="51"/>
    <col min="280" max="280" width="8.7109375" style="5"/>
    <col min="281" max="281" width="8.7109375" style="51"/>
    <col min="282" max="282" width="8.7109375" style="5"/>
    <col min="283" max="283" width="8.7109375" style="51"/>
    <col min="284" max="284" width="8.7109375" style="5"/>
    <col min="285" max="285" width="8.7109375" style="51"/>
    <col min="286" max="286" width="8.7109375" style="5"/>
    <col min="287" max="287" width="8.7109375" style="51"/>
    <col min="288" max="288" width="8.7109375" style="5"/>
    <col min="289" max="289" width="8.7109375" style="51"/>
    <col min="290" max="290" width="8.7109375" style="5"/>
    <col min="291" max="291" width="8.7109375" style="51"/>
    <col min="292" max="292" width="8.7109375" style="5"/>
    <col min="293" max="293" width="8.7109375" style="51"/>
    <col min="294" max="294" width="8.7109375" style="5"/>
    <col min="295" max="295" width="8.7109375" style="51"/>
    <col min="296" max="296" width="8.7109375" style="5"/>
    <col min="297" max="297" width="8.7109375" style="51"/>
    <col min="298" max="298" width="8.7109375" style="5"/>
    <col min="299" max="299" width="8.7109375" style="51"/>
    <col min="300" max="300" width="8.7109375" style="5"/>
    <col min="301" max="301" width="8.7109375" style="51"/>
    <col min="302" max="302" width="8.7109375" style="5"/>
    <col min="303" max="303" width="8.7109375" style="51"/>
    <col min="304" max="304" width="8.7109375" style="5"/>
    <col min="305" max="305" width="8.7109375" style="51"/>
    <col min="306" max="306" width="8.7109375" style="5"/>
    <col min="307" max="307" width="8.7109375" style="51"/>
    <col min="308" max="308" width="8.7109375" style="5"/>
    <col min="309" max="309" width="8.7109375" style="51"/>
    <col min="310" max="310" width="8.7109375" style="5"/>
    <col min="311" max="311" width="8.7109375" style="51"/>
    <col min="312" max="312" width="8.7109375" style="5"/>
    <col min="313" max="313" width="8.7109375" style="51"/>
    <col min="314" max="314" width="8.7109375" style="5"/>
    <col min="315" max="315" width="8.7109375" style="51"/>
    <col min="316" max="316" width="8.7109375" style="5"/>
    <col min="317" max="317" width="8.7109375" style="51"/>
    <col min="318" max="318" width="8.7109375" style="5"/>
    <col min="319" max="319" width="8.7109375" style="51"/>
    <col min="320" max="320" width="8.7109375" style="26"/>
    <col min="321" max="321" width="8.7109375" style="5"/>
    <col min="322" max="368" width="8.7109375" style="27"/>
    <col min="369" max="16384" width="8.7109375" style="5"/>
  </cols>
  <sheetData>
    <row r="1" spans="1:61" ht="8.1" customHeight="1" x14ac:dyDescent="0.25"/>
    <row r="2" spans="1:61" ht="27.95" customHeight="1" x14ac:dyDescent="0.4">
      <c r="A2" s="65"/>
      <c r="B2" s="65"/>
      <c r="C2" s="66" t="s">
        <v>84</v>
      </c>
      <c r="D2" s="65"/>
      <c r="E2" s="66"/>
      <c r="F2" s="65"/>
      <c r="G2" s="66"/>
      <c r="H2" s="65"/>
    </row>
    <row r="3" spans="1:61" hidden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56" t="s">
        <v>42</v>
      </c>
      <c r="E4" s="56" t="s">
        <v>114</v>
      </c>
      <c r="F4" s="56" t="s">
        <v>135</v>
      </c>
      <c r="G4" s="56" t="s">
        <v>148</v>
      </c>
      <c r="H4" s="56" t="s">
        <v>193</v>
      </c>
      <c r="I4" s="56" t="s">
        <v>233</v>
      </c>
      <c r="J4" s="56" t="s">
        <v>234</v>
      </c>
      <c r="K4" s="56" t="s">
        <v>255</v>
      </c>
      <c r="L4" s="56" t="s">
        <v>318</v>
      </c>
      <c r="M4" s="56" t="s">
        <v>293</v>
      </c>
      <c r="N4" s="56" t="s">
        <v>336</v>
      </c>
      <c r="O4" s="56" t="s">
        <v>348</v>
      </c>
      <c r="P4" s="56" t="s">
        <v>344</v>
      </c>
      <c r="Q4" s="56" t="s">
        <v>364</v>
      </c>
      <c r="R4" s="56" t="s">
        <v>375</v>
      </c>
      <c r="S4" s="56" t="s">
        <v>489</v>
      </c>
      <c r="T4" s="56" t="s">
        <v>490</v>
      </c>
      <c r="U4" s="56" t="s">
        <v>378</v>
      </c>
      <c r="V4" s="56" t="s">
        <v>382</v>
      </c>
      <c r="W4" s="56" t="s">
        <v>410</v>
      </c>
      <c r="X4" s="56" t="s">
        <v>411</v>
      </c>
      <c r="Y4" s="56" t="s">
        <v>412</v>
      </c>
      <c r="Z4" s="56" t="s">
        <v>418</v>
      </c>
      <c r="AA4" s="56" t="s">
        <v>448</v>
      </c>
      <c r="AB4" s="56" t="s">
        <v>439</v>
      </c>
      <c r="AC4" s="56" t="s">
        <v>446</v>
      </c>
      <c r="AD4" s="56" t="s">
        <v>449</v>
      </c>
      <c r="AE4" s="56" t="s">
        <v>445</v>
      </c>
      <c r="AF4" s="56" t="s">
        <v>491</v>
      </c>
      <c r="AG4" s="56" t="s">
        <v>492</v>
      </c>
      <c r="AH4" s="56" t="s">
        <v>507</v>
      </c>
      <c r="AI4" s="56" t="s">
        <v>508</v>
      </c>
      <c r="AJ4" s="56" t="s">
        <v>509</v>
      </c>
      <c r="AK4" s="56" t="s">
        <v>522</v>
      </c>
      <c r="AL4" s="56" t="s">
        <v>523</v>
      </c>
      <c r="AM4" s="56" t="s">
        <v>530</v>
      </c>
      <c r="AN4" s="56" t="s">
        <v>531</v>
      </c>
      <c r="AO4" s="56" t="s">
        <v>559</v>
      </c>
      <c r="AP4" s="56" t="s">
        <v>542</v>
      </c>
      <c r="AQ4" s="56" t="s">
        <v>543</v>
      </c>
      <c r="AR4" s="56" t="s">
        <v>560</v>
      </c>
      <c r="AS4" s="56" t="s">
        <v>561</v>
      </c>
      <c r="AT4" s="56" t="s">
        <v>562</v>
      </c>
      <c r="AU4" s="56" t="s">
        <v>592</v>
      </c>
      <c r="AV4" s="56" t="s">
        <v>593</v>
      </c>
      <c r="AW4" s="56" t="s">
        <v>594</v>
      </c>
      <c r="AX4" s="56" t="s">
        <v>595</v>
      </c>
      <c r="AY4" s="56" t="s">
        <v>596</v>
      </c>
      <c r="AZ4" s="56" t="s">
        <v>597</v>
      </c>
      <c r="BA4" s="56" t="s">
        <v>598</v>
      </c>
      <c r="BB4" s="56" t="s">
        <v>621</v>
      </c>
      <c r="BC4" s="56" t="s">
        <v>622</v>
      </c>
      <c r="BD4" s="56" t="s">
        <v>623</v>
      </c>
      <c r="BE4" s="56" t="s">
        <v>624</v>
      </c>
      <c r="BF4" s="56" t="s">
        <v>625</v>
      </c>
      <c r="BG4" s="55" t="s">
        <v>80</v>
      </c>
    </row>
    <row r="5" spans="1:61" x14ac:dyDescent="0.25">
      <c r="A5" s="49">
        <f>BG5</f>
        <v>506.6</v>
      </c>
      <c r="B5" s="48">
        <v>1</v>
      </c>
      <c r="C5" s="52" t="s">
        <v>241</v>
      </c>
      <c r="D5" s="50"/>
      <c r="E5" s="50"/>
      <c r="F5" s="50"/>
      <c r="G5" s="50"/>
      <c r="H5" s="50"/>
      <c r="I5" s="50">
        <v>86.206896551724142</v>
      </c>
      <c r="J5" s="50">
        <v>77.777777777777771</v>
      </c>
      <c r="K5" s="50"/>
      <c r="L5" s="50"/>
      <c r="M5" s="50"/>
      <c r="N5" s="50"/>
      <c r="O5" s="50"/>
      <c r="P5" s="50">
        <v>59.090909090909086</v>
      </c>
      <c r="Q5" s="50">
        <v>90</v>
      </c>
      <c r="R5" s="50">
        <v>92.857142857142861</v>
      </c>
      <c r="S5" s="50"/>
      <c r="T5" s="50">
        <v>94.73684210526315</v>
      </c>
      <c r="U5" s="50"/>
      <c r="V5" s="50"/>
      <c r="W5" s="50">
        <v>101.6</v>
      </c>
      <c r="X5" s="50"/>
      <c r="Y5" s="50"/>
      <c r="Z5" s="50">
        <v>40</v>
      </c>
      <c r="AA5" s="50"/>
      <c r="AB5" s="50"/>
      <c r="AC5" s="50"/>
      <c r="AD5" s="50">
        <v>102</v>
      </c>
      <c r="AE5" s="50"/>
      <c r="AF5" s="50">
        <v>62.962962962962962</v>
      </c>
      <c r="AG5" s="50">
        <v>95</v>
      </c>
      <c r="AH5" s="50">
        <v>92.857142857142861</v>
      </c>
      <c r="AI5" s="50"/>
      <c r="AJ5" s="50"/>
      <c r="AK5" s="50"/>
      <c r="AL5" s="50">
        <v>65.384615384615387</v>
      </c>
      <c r="AM5" s="50">
        <v>93.75</v>
      </c>
      <c r="AN5" s="50">
        <v>59.375</v>
      </c>
      <c r="AO5" s="50"/>
      <c r="AP5" s="50">
        <v>96</v>
      </c>
      <c r="AQ5" s="50"/>
      <c r="AR5" s="50"/>
      <c r="AS5" s="50">
        <v>73.07692307692308</v>
      </c>
      <c r="AT5" s="50">
        <v>83.333333333333329</v>
      </c>
      <c r="AU5" s="50">
        <v>100.6</v>
      </c>
      <c r="AV5" s="50">
        <v>101</v>
      </c>
      <c r="AW5" s="50"/>
      <c r="AX5" s="50"/>
      <c r="AY5" s="50"/>
      <c r="AZ5" s="50">
        <v>101.4</v>
      </c>
      <c r="BA5" s="50"/>
      <c r="BB5" s="50"/>
      <c r="BC5" s="50">
        <v>89.474000000000004</v>
      </c>
      <c r="BD5" s="50"/>
      <c r="BE5" s="50">
        <v>93.103448275862064</v>
      </c>
      <c r="BF5" s="50"/>
      <c r="BG5" s="50">
        <f>IF(ISERROR(SUM(LARGE(D5:BF5,1)+LARGE(D5:BF5,2)+LARGE(D5:BF5,3)+LARGE(D5:BF5,4)+LARGE(D5:BF5,5))),SUM(D5:BF5),SUM(LARGE(D5:BF5,1)+LARGE(D5:BF5,2)+LARGE(D5:BF5,3)+LARGE(D5:BF5,4)+LARGE(D5:BF5,5)))</f>
        <v>506.6</v>
      </c>
      <c r="BH5" s="5">
        <f>COUNTIF(D5:BF5,"&gt;.1")</f>
        <v>23</v>
      </c>
      <c r="BI5" s="48" t="s">
        <v>241</v>
      </c>
    </row>
    <row r="6" spans="1:61" x14ac:dyDescent="0.25">
      <c r="A6" s="49">
        <f>BG6</f>
        <v>471.69038461538457</v>
      </c>
      <c r="B6" s="48">
        <f>IF(A6=A5,B5,2)</f>
        <v>2</v>
      </c>
      <c r="C6" s="52" t="s">
        <v>216</v>
      </c>
      <c r="D6" s="73"/>
      <c r="E6" s="73"/>
      <c r="F6" s="73"/>
      <c r="G6" s="73"/>
      <c r="H6" s="73">
        <v>80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>
        <v>68</v>
      </c>
      <c r="AA6" s="73"/>
      <c r="AB6" s="73">
        <v>77.777777777777771</v>
      </c>
      <c r="AC6" s="73"/>
      <c r="AD6" s="73"/>
      <c r="AE6" s="73"/>
      <c r="AF6" s="73"/>
      <c r="AG6" s="73"/>
      <c r="AH6" s="73">
        <v>101.4</v>
      </c>
      <c r="AI6" s="73"/>
      <c r="AJ6" s="73"/>
      <c r="AK6" s="73"/>
      <c r="AL6" s="73"/>
      <c r="AM6" s="73"/>
      <c r="AN6" s="73">
        <v>90.625</v>
      </c>
      <c r="AO6" s="73"/>
      <c r="AP6" s="73"/>
      <c r="AQ6" s="73"/>
      <c r="AR6" s="73">
        <v>84.615384615384613</v>
      </c>
      <c r="AS6" s="73"/>
      <c r="AT6" s="73"/>
      <c r="AU6" s="73"/>
      <c r="AV6" s="73"/>
      <c r="AW6" s="73"/>
      <c r="AX6" s="73"/>
      <c r="AY6" s="73">
        <v>93.75</v>
      </c>
      <c r="AZ6" s="73"/>
      <c r="BA6" s="73"/>
      <c r="BB6" s="73">
        <v>101.3</v>
      </c>
      <c r="BC6" s="73"/>
      <c r="BD6" s="73"/>
      <c r="BE6" s="73"/>
      <c r="BF6" s="73"/>
      <c r="BG6" s="73">
        <f>IF(ISERROR(SUM(LARGE(D6:BF6,1)+LARGE(D6:BF6,2)+LARGE(D6:BF6,3)+LARGE(D6:BF6,4)+LARGE(D6:BF6,5))),SUM(D6:BF6),SUM(LARGE(D6:BF6,1)+LARGE(D6:BF6,2)+LARGE(D6:BF6,3)+LARGE(D6:BF6,4)+LARGE(D6:BF6,5)))</f>
        <v>471.69038461538457</v>
      </c>
      <c r="BH6" s="74">
        <f>COUNTIF(D6:BF6,"&gt;.1")</f>
        <v>8</v>
      </c>
      <c r="BI6" s="48" t="s">
        <v>216</v>
      </c>
    </row>
    <row r="7" spans="1:61" x14ac:dyDescent="0.25">
      <c r="A7" s="49">
        <f>BG7</f>
        <v>466.80384615384617</v>
      </c>
      <c r="B7" s="48">
        <f>IF(A7=A6,B6,3)</f>
        <v>3</v>
      </c>
      <c r="C7" s="52" t="s">
        <v>422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>
        <v>47.368421052631575</v>
      </c>
      <c r="U7" s="50"/>
      <c r="V7" s="50"/>
      <c r="W7" s="50">
        <v>93.75</v>
      </c>
      <c r="X7" s="50"/>
      <c r="Y7" s="50"/>
      <c r="Z7" s="50"/>
      <c r="AA7" s="50"/>
      <c r="AB7" s="50"/>
      <c r="AC7" s="50"/>
      <c r="AD7" s="50">
        <v>90</v>
      </c>
      <c r="AE7" s="50"/>
      <c r="AF7" s="50"/>
      <c r="AG7" s="50">
        <v>85</v>
      </c>
      <c r="AH7" s="50"/>
      <c r="AI7" s="50"/>
      <c r="AJ7" s="50"/>
      <c r="AK7" s="50"/>
      <c r="AL7" s="50">
        <v>50</v>
      </c>
      <c r="AM7" s="50"/>
      <c r="AN7" s="50"/>
      <c r="AO7" s="50"/>
      <c r="AP7" s="50"/>
      <c r="AQ7" s="50"/>
      <c r="AR7" s="50"/>
      <c r="AS7" s="50">
        <v>96.15384615384616</v>
      </c>
      <c r="AT7" s="50"/>
      <c r="AU7" s="50"/>
      <c r="AV7" s="50"/>
      <c r="AW7" s="50"/>
      <c r="AX7" s="50"/>
      <c r="AY7" s="50"/>
      <c r="AZ7" s="50"/>
      <c r="BA7" s="50"/>
      <c r="BB7" s="50"/>
      <c r="BC7" s="50">
        <v>101.9</v>
      </c>
      <c r="BD7" s="50"/>
      <c r="BE7" s="50"/>
      <c r="BF7" s="50"/>
      <c r="BG7" s="50">
        <f>IF(ISERROR(SUM(LARGE(D7:BF7,1)+LARGE(D7:BF7,2)+LARGE(D7:BF7,3)+LARGE(D7:BF7,4)+LARGE(D7:BF7,5))),SUM(D7:BF7),SUM(LARGE(D7:BF7,1)+LARGE(D7:BF7,2)+LARGE(D7:BF7,3)+LARGE(D7:BF7,4)+LARGE(D7:BF7,5)))</f>
        <v>466.80384615384617</v>
      </c>
      <c r="BH7" s="5">
        <f>COUNTIF(D7:BF7,"&gt;.1")</f>
        <v>7</v>
      </c>
      <c r="BI7" s="48" t="s">
        <v>422</v>
      </c>
    </row>
    <row r="8" spans="1:61" x14ac:dyDescent="0.25">
      <c r="A8" s="49">
        <f>BG8</f>
        <v>456.30665630665629</v>
      </c>
      <c r="B8" s="48">
        <f>IF(A8=A7,B7,4)</f>
        <v>4</v>
      </c>
      <c r="C8" s="52" t="s">
        <v>328</v>
      </c>
      <c r="D8" s="73"/>
      <c r="E8" s="73"/>
      <c r="F8" s="73"/>
      <c r="G8" s="73"/>
      <c r="H8" s="73"/>
      <c r="I8" s="73"/>
      <c r="J8" s="73"/>
      <c r="K8" s="73"/>
      <c r="L8" s="73">
        <v>86.36363636363636</v>
      </c>
      <c r="M8" s="73"/>
      <c r="N8" s="73"/>
      <c r="O8" s="73"/>
      <c r="P8" s="73"/>
      <c r="Q8" s="73"/>
      <c r="R8" s="73"/>
      <c r="S8" s="73"/>
      <c r="T8" s="73"/>
      <c r="U8" s="73">
        <v>96.296296296296291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>
        <v>92.592592592592595</v>
      </c>
      <c r="AG8" s="73"/>
      <c r="AH8" s="73"/>
      <c r="AI8" s="73"/>
      <c r="AJ8" s="73"/>
      <c r="AK8" s="73"/>
      <c r="AL8" s="73">
        <v>88.461538461538467</v>
      </c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>
        <v>92.592592592592595</v>
      </c>
      <c r="BB8" s="73"/>
      <c r="BC8" s="73"/>
      <c r="BD8" s="73"/>
      <c r="BE8" s="73"/>
      <c r="BF8" s="73"/>
      <c r="BG8" s="73">
        <f>IF(ISERROR(SUM(LARGE(D8:BF8,1)+LARGE(D8:BF8,2)+LARGE(D8:BF8,3)+LARGE(D8:BF8,4)+LARGE(D8:BF8,5))),SUM(D8:BF8),SUM(LARGE(D8:BF8,1)+LARGE(D8:BF8,2)+LARGE(D8:BF8,3)+LARGE(D8:BF8,4)+LARGE(D8:BF8,5)))</f>
        <v>456.30665630665629</v>
      </c>
      <c r="BH8" s="74">
        <f>COUNTIF(D8:BF8,"&gt;.1")</f>
        <v>5</v>
      </c>
      <c r="BI8" s="48" t="s">
        <v>328</v>
      </c>
    </row>
    <row r="9" spans="1:61" x14ac:dyDescent="0.25">
      <c r="A9" s="49">
        <f>BG9</f>
        <v>447.56608187134503</v>
      </c>
      <c r="B9" s="48">
        <f>IF(A9=A8,B8,5)</f>
        <v>5</v>
      </c>
      <c r="C9" s="52" t="s">
        <v>250</v>
      </c>
      <c r="D9" s="50"/>
      <c r="E9" s="50"/>
      <c r="F9" s="50"/>
      <c r="G9" s="50"/>
      <c r="H9" s="50"/>
      <c r="I9" s="50">
        <v>55.172413793103452</v>
      </c>
      <c r="J9" s="50"/>
      <c r="K9" s="50"/>
      <c r="L9" s="50">
        <v>81.818181818181813</v>
      </c>
      <c r="M9" s="50"/>
      <c r="N9" s="50"/>
      <c r="O9" s="50">
        <v>87.5</v>
      </c>
      <c r="P9" s="50"/>
      <c r="Q9" s="50"/>
      <c r="R9" s="50"/>
      <c r="S9" s="50"/>
      <c r="T9" s="50"/>
      <c r="U9" s="50">
        <v>77.777777777777771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>
        <v>77.777777777777771</v>
      </c>
      <c r="AG9" s="50"/>
      <c r="AH9" s="50"/>
      <c r="AI9" s="50"/>
      <c r="AJ9" s="50">
        <v>86.666666666666671</v>
      </c>
      <c r="AK9" s="50"/>
      <c r="AL9" s="50"/>
      <c r="AM9" s="50"/>
      <c r="AN9" s="50"/>
      <c r="AO9" s="50">
        <v>84.21052631578948</v>
      </c>
      <c r="AP9" s="50"/>
      <c r="AQ9" s="50"/>
      <c r="AR9" s="50"/>
      <c r="AS9" s="50"/>
      <c r="AT9" s="50"/>
      <c r="AU9" s="50"/>
      <c r="AV9" s="50"/>
      <c r="AW9" s="50"/>
      <c r="AX9" s="50">
        <v>100.3</v>
      </c>
      <c r="AY9" s="50"/>
      <c r="AZ9" s="50"/>
      <c r="BA9" s="50">
        <v>88.888888888888886</v>
      </c>
      <c r="BB9" s="50"/>
      <c r="BC9" s="50"/>
      <c r="BD9" s="50"/>
      <c r="BE9" s="50"/>
      <c r="BF9" s="50"/>
      <c r="BG9" s="50">
        <f>IF(ISERROR(SUM(LARGE(D9:BF9,1)+LARGE(D9:BF9,2)+LARGE(D9:BF9,3)+LARGE(D9:BF9,4)+LARGE(D9:BF9,5))),SUM(D9:BF9),SUM(LARGE(D9:BF9,1)+LARGE(D9:BF9,2)+LARGE(D9:BF9,3)+LARGE(D9:BF9,4)+LARGE(D9:BF9,5)))</f>
        <v>447.56608187134503</v>
      </c>
      <c r="BH9" s="5">
        <f>COUNTIF(D9:BF9,"&gt;.1")</f>
        <v>9</v>
      </c>
      <c r="BI9" s="48" t="s">
        <v>250</v>
      </c>
    </row>
    <row r="10" spans="1:61" x14ac:dyDescent="0.25">
      <c r="A10" s="49">
        <f>BG10</f>
        <v>446.49301702532199</v>
      </c>
      <c r="B10" s="48">
        <f>IF(A10=A9,B9,6)</f>
        <v>6</v>
      </c>
      <c r="C10" s="52" t="s">
        <v>140</v>
      </c>
      <c r="D10" s="73"/>
      <c r="E10" s="73"/>
      <c r="F10" s="73">
        <v>76.19047619047619</v>
      </c>
      <c r="G10" s="73"/>
      <c r="H10" s="73"/>
      <c r="I10" s="73">
        <v>89.65517241379311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>
        <v>101.7</v>
      </c>
      <c r="Y10" s="73"/>
      <c r="Z10" s="73"/>
      <c r="AA10" s="73">
        <v>94.73684210526315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>
        <v>58.333333333333329</v>
      </c>
      <c r="AL10" s="73"/>
      <c r="AM10" s="73">
        <v>68.75</v>
      </c>
      <c r="AN10" s="73"/>
      <c r="AO10" s="73">
        <v>84.21052631578948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>
        <f>IF(ISERROR(SUM(LARGE(D10:BF10,1)+LARGE(D10:BF10,2)+LARGE(D10:BF10,3)+LARGE(D10:BF10,4)+LARGE(D10:BF10,5))),SUM(D10:BF10),SUM(LARGE(D10:BF10,1)+LARGE(D10:BF10,2)+LARGE(D10:BF10,3)+LARGE(D10:BF10,4)+LARGE(D10:BF10,5)))</f>
        <v>446.49301702532199</v>
      </c>
      <c r="BH10" s="74">
        <f>COUNTIF(D10:BF10,"&gt;.1")</f>
        <v>7</v>
      </c>
      <c r="BI10" s="48" t="s">
        <v>140</v>
      </c>
    </row>
    <row r="11" spans="1:61" x14ac:dyDescent="0.25">
      <c r="A11" s="49">
        <f>BG11</f>
        <v>444.15458028561477</v>
      </c>
      <c r="B11" s="48">
        <f>IF(A11=A10,B10,7)</f>
        <v>7</v>
      </c>
      <c r="C11" s="52" t="s">
        <v>131</v>
      </c>
      <c r="D11" s="50"/>
      <c r="E11" s="50"/>
      <c r="F11" s="50"/>
      <c r="G11" s="50"/>
      <c r="H11" s="50"/>
      <c r="I11" s="50">
        <v>82.758620689655174</v>
      </c>
      <c r="J11" s="50">
        <v>88.888888888888886</v>
      </c>
      <c r="K11" s="50"/>
      <c r="L11" s="50"/>
      <c r="M11" s="50"/>
      <c r="N11" s="50"/>
      <c r="O11" s="50"/>
      <c r="P11" s="50">
        <v>81.818181818181813</v>
      </c>
      <c r="Q11" s="50"/>
      <c r="R11" s="50">
        <v>9.9999999999999995E-7</v>
      </c>
      <c r="S11" s="50">
        <v>60</v>
      </c>
      <c r="T11" s="50"/>
      <c r="U11" s="50"/>
      <c r="V11" s="50"/>
      <c r="W11" s="50"/>
      <c r="X11" s="50"/>
      <c r="Y11" s="50"/>
      <c r="Z11" s="50"/>
      <c r="AA11" s="50"/>
      <c r="AB11" s="50"/>
      <c r="AC11" s="50">
        <v>101.8</v>
      </c>
      <c r="AD11" s="50"/>
      <c r="AE11" s="50"/>
      <c r="AF11" s="50">
        <v>88.888888888888886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>
        <f>IF(ISERROR(SUM(LARGE(D11:BF11,1)+LARGE(D11:BF11,2)+LARGE(D11:BF11,3)+LARGE(D11:BF11,4)+LARGE(D11:BF11,5))),SUM(D11:BF11),SUM(LARGE(D11:BF11,1)+LARGE(D11:BF11,2)+LARGE(D11:BF11,3)+LARGE(D11:BF11,4)+LARGE(D11:BF11,5)))</f>
        <v>444.15458028561477</v>
      </c>
      <c r="BH11" s="5">
        <f>COUNTIF(D11:BF11,"&gt;.1")</f>
        <v>6</v>
      </c>
      <c r="BI11" s="48" t="s">
        <v>131</v>
      </c>
    </row>
    <row r="12" spans="1:61" x14ac:dyDescent="0.25">
      <c r="A12" s="49">
        <f>BG12</f>
        <v>435.43965469228624</v>
      </c>
      <c r="B12" s="48">
        <f>IF(A12=A11,B11,8)</f>
        <v>8</v>
      </c>
      <c r="C12" s="52" t="s">
        <v>139</v>
      </c>
      <c r="D12" s="73"/>
      <c r="E12" s="73"/>
      <c r="F12" s="73">
        <v>95.238095238095241</v>
      </c>
      <c r="G12" s="73"/>
      <c r="H12" s="73"/>
      <c r="I12" s="73">
        <v>51.724137931034484</v>
      </c>
      <c r="J12" s="73">
        <v>101.8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>
        <v>63.157894736842103</v>
      </c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>
        <v>78.94736842105263</v>
      </c>
      <c r="AR12" s="73"/>
      <c r="AS12" s="73"/>
      <c r="AT12" s="73"/>
      <c r="AU12" s="73"/>
      <c r="AV12" s="73"/>
      <c r="AW12" s="73"/>
      <c r="AX12" s="73"/>
      <c r="AY12" s="73"/>
      <c r="AZ12" s="73"/>
      <c r="BA12" s="73">
        <v>96.296296296296291</v>
      </c>
      <c r="BB12" s="73"/>
      <c r="BC12" s="73"/>
      <c r="BD12" s="73"/>
      <c r="BE12" s="73"/>
      <c r="BF12" s="73"/>
      <c r="BG12" s="73">
        <f>IF(ISERROR(SUM(LARGE(D12:BF12,1)+LARGE(D12:BF12,2)+LARGE(D12:BF12,3)+LARGE(D12:BF12,4)+LARGE(D12:BF12,5))),SUM(D12:BF12),SUM(LARGE(D12:BF12,1)+LARGE(D12:BF12,2)+LARGE(D12:BF12,3)+LARGE(D12:BF12,4)+LARGE(D12:BF12,5)))</f>
        <v>435.43965469228624</v>
      </c>
      <c r="BH12" s="74">
        <f>COUNTIF(D12:BF12,"&gt;.1")</f>
        <v>6</v>
      </c>
      <c r="BI12" s="48" t="s">
        <v>139</v>
      </c>
    </row>
    <row r="13" spans="1:61" x14ac:dyDescent="0.25">
      <c r="A13" s="49">
        <f>BG13</f>
        <v>428.95891026612128</v>
      </c>
      <c r="B13" s="48">
        <f>IF(A13=A12,B12,9)</f>
        <v>9</v>
      </c>
      <c r="C13" s="52" t="s">
        <v>220</v>
      </c>
      <c r="D13" s="50"/>
      <c r="E13" s="50"/>
      <c r="F13" s="50"/>
      <c r="G13" s="50"/>
      <c r="H13" s="50">
        <v>46.666666666666664</v>
      </c>
      <c r="I13" s="50"/>
      <c r="J13" s="50"/>
      <c r="K13" s="50">
        <v>92.682926829268297</v>
      </c>
      <c r="L13" s="50"/>
      <c r="M13" s="50">
        <v>92.857142857142861</v>
      </c>
      <c r="N13" s="50"/>
      <c r="O13" s="50"/>
      <c r="P13" s="50"/>
      <c r="Q13" s="50"/>
      <c r="R13" s="50"/>
      <c r="S13" s="50"/>
      <c r="T13" s="50"/>
      <c r="U13" s="50"/>
      <c r="V13" s="50">
        <v>101.1</v>
      </c>
      <c r="W13" s="50"/>
      <c r="X13" s="50"/>
      <c r="Y13" s="50">
        <v>95.652173913043484</v>
      </c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>
        <f>IF(ISERROR(SUM(LARGE(D13:BF13,1)+LARGE(D13:BF13,2)+LARGE(D13:BF13,3)+LARGE(D13:BF13,4)+LARGE(D13:BF13,5))),SUM(D13:BF13),SUM(LARGE(D13:BF13,1)+LARGE(D13:BF13,2)+LARGE(D13:BF13,3)+LARGE(D13:BF13,4)+LARGE(D13:BF13,5)))</f>
        <v>428.95891026612128</v>
      </c>
      <c r="BH13" s="5">
        <f>COUNTIF(D13:BF13,"&gt;.1")</f>
        <v>5</v>
      </c>
      <c r="BI13" s="48" t="s">
        <v>220</v>
      </c>
    </row>
    <row r="14" spans="1:61" x14ac:dyDescent="0.25">
      <c r="A14" s="49">
        <f>BG14</f>
        <v>419.55988455988461</v>
      </c>
      <c r="B14" s="48">
        <f>IF(A14=A13,B13,10)</f>
        <v>10</v>
      </c>
      <c r="C14" s="52" t="s">
        <v>127</v>
      </c>
      <c r="D14" s="73"/>
      <c r="E14" s="73">
        <v>71.428571428571431</v>
      </c>
      <c r="F14" s="73"/>
      <c r="G14" s="73"/>
      <c r="H14" s="73"/>
      <c r="I14" s="73">
        <v>58.620689655172413</v>
      </c>
      <c r="J14" s="73"/>
      <c r="K14" s="73"/>
      <c r="L14" s="73">
        <v>90.909090909090907</v>
      </c>
      <c r="M14" s="73"/>
      <c r="N14" s="73"/>
      <c r="O14" s="73">
        <v>75</v>
      </c>
      <c r="P14" s="73"/>
      <c r="Q14" s="73"/>
      <c r="R14" s="73"/>
      <c r="S14" s="73"/>
      <c r="T14" s="73"/>
      <c r="U14" s="73">
        <v>25.925925925925924</v>
      </c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>
        <v>88.888888888888886</v>
      </c>
      <c r="AG14" s="73"/>
      <c r="AH14" s="73"/>
      <c r="AI14" s="73"/>
      <c r="AJ14" s="73">
        <v>93.333333333333329</v>
      </c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>
        <f>IF(ISERROR(SUM(LARGE(D14:BF14,1)+LARGE(D14:BF14,2)+LARGE(D14:BF14,3)+LARGE(D14:BF14,4)+LARGE(D14:BF14,5))),SUM(D14:BF14),SUM(LARGE(D14:BF14,1)+LARGE(D14:BF14,2)+LARGE(D14:BF14,3)+LARGE(D14:BF14,4)+LARGE(D14:BF14,5)))</f>
        <v>419.55988455988461</v>
      </c>
      <c r="BH14" s="74">
        <f>COUNTIF(D14:BF14,"&gt;.1")</f>
        <v>7</v>
      </c>
      <c r="BI14" s="48" t="s">
        <v>127</v>
      </c>
    </row>
    <row r="15" spans="1:61" x14ac:dyDescent="0.25">
      <c r="A15" s="49">
        <f>BG15</f>
        <v>418.92217193764714</v>
      </c>
      <c r="B15" s="48">
        <f>IF(A15=A14,B14,11)</f>
        <v>11</v>
      </c>
      <c r="C15" s="52" t="s">
        <v>125</v>
      </c>
      <c r="D15" s="50"/>
      <c r="E15" s="50">
        <v>101.4</v>
      </c>
      <c r="F15" s="50">
        <v>80.952380952380949</v>
      </c>
      <c r="G15" s="50"/>
      <c r="H15" s="50"/>
      <c r="I15" s="50">
        <v>96.551724137931032</v>
      </c>
      <c r="J15" s="50"/>
      <c r="K15" s="50">
        <v>58.536585365853661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>
        <v>81.481481481481481</v>
      </c>
      <c r="AG15" s="50"/>
      <c r="AH15" s="50"/>
      <c r="AI15" s="50"/>
      <c r="AJ15" s="50"/>
      <c r="AK15" s="50"/>
      <c r="AL15" s="50"/>
      <c r="AM15" s="50">
        <v>50</v>
      </c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>
        <f>IF(ISERROR(SUM(LARGE(D15:BF15,1)+LARGE(D15:BF15,2)+LARGE(D15:BF15,3)+LARGE(D15:BF15,4)+LARGE(D15:BF15,5))),SUM(D15:BF15),SUM(LARGE(D15:BF15,1)+LARGE(D15:BF15,2)+LARGE(D15:BF15,3)+LARGE(D15:BF15,4)+LARGE(D15:BF15,5)))</f>
        <v>418.92217193764714</v>
      </c>
      <c r="BH15" s="5">
        <f>COUNTIF(D15:BF15,"&gt;.1")</f>
        <v>6</v>
      </c>
      <c r="BI15" s="48" t="s">
        <v>125</v>
      </c>
    </row>
    <row r="16" spans="1:61" x14ac:dyDescent="0.25">
      <c r="A16" s="49">
        <f>BG16</f>
        <v>400.50705960705955</v>
      </c>
      <c r="B16" s="48">
        <f>IF(A16=A15,B15,12)</f>
        <v>12</v>
      </c>
      <c r="C16" s="52" t="s">
        <v>184</v>
      </c>
      <c r="D16" s="73"/>
      <c r="E16" s="73"/>
      <c r="F16" s="73"/>
      <c r="G16" s="73">
        <v>8.3333333333333286</v>
      </c>
      <c r="H16" s="73"/>
      <c r="I16" s="73"/>
      <c r="J16" s="73"/>
      <c r="K16" s="73">
        <v>43.902439024390247</v>
      </c>
      <c r="L16" s="73"/>
      <c r="M16" s="73">
        <v>28.571428571428569</v>
      </c>
      <c r="N16" s="73">
        <v>76.92307692307692</v>
      </c>
      <c r="O16" s="73"/>
      <c r="P16" s="73">
        <v>63.636363636363633</v>
      </c>
      <c r="Q16" s="73"/>
      <c r="R16" s="73">
        <v>85.714285714285708</v>
      </c>
      <c r="S16" s="73"/>
      <c r="T16" s="73"/>
      <c r="U16" s="73"/>
      <c r="V16" s="73"/>
      <c r="W16" s="73"/>
      <c r="X16" s="73">
        <v>47.058823529411761</v>
      </c>
      <c r="Y16" s="73"/>
      <c r="Z16" s="73"/>
      <c r="AA16" s="73"/>
      <c r="AB16" s="73">
        <v>100.9</v>
      </c>
      <c r="AC16" s="73"/>
      <c r="AD16" s="73"/>
      <c r="AE16" s="73"/>
      <c r="AF16" s="73">
        <v>51.851851851851855</v>
      </c>
      <c r="AG16" s="73"/>
      <c r="AH16" s="73"/>
      <c r="AI16" s="73"/>
      <c r="AJ16" s="73">
        <v>73.333333333333329</v>
      </c>
      <c r="AK16" s="73">
        <v>58.333333333333329</v>
      </c>
      <c r="AL16" s="73"/>
      <c r="AM16" s="73"/>
      <c r="AN16" s="73"/>
      <c r="AO16" s="73"/>
      <c r="AP16" s="73">
        <v>48</v>
      </c>
      <c r="AQ16" s="73"/>
      <c r="AR16" s="73">
        <v>23.07692307692308</v>
      </c>
      <c r="AS16" s="73"/>
      <c r="AT16" s="73"/>
      <c r="AU16" s="73"/>
      <c r="AV16" s="73"/>
      <c r="AW16" s="73">
        <v>40</v>
      </c>
      <c r="AX16" s="73"/>
      <c r="AY16" s="73"/>
      <c r="AZ16" s="73"/>
      <c r="BA16" s="73"/>
      <c r="BB16" s="73"/>
      <c r="BC16" s="73"/>
      <c r="BD16" s="73"/>
      <c r="BE16" s="73">
        <v>41.379310344827587</v>
      </c>
      <c r="BF16" s="73"/>
      <c r="BG16" s="73">
        <f>IF(ISERROR(SUM(LARGE(D16:BF16,1)+LARGE(D16:BF16,2)+LARGE(D16:BF16,3)+LARGE(D16:BF16,4)+LARGE(D16:BF16,5))),SUM(D16:BF16),SUM(LARGE(D16:BF16,1)+LARGE(D16:BF16,2)+LARGE(D16:BF16,3)+LARGE(D16:BF16,4)+LARGE(D16:BF16,5)))</f>
        <v>400.50705960705955</v>
      </c>
      <c r="BH16" s="74">
        <f>COUNTIF(D16:BF16,"&gt;.1")</f>
        <v>15</v>
      </c>
      <c r="BI16" s="48" t="s">
        <v>184</v>
      </c>
    </row>
    <row r="17" spans="1:61" x14ac:dyDescent="0.25">
      <c r="A17" s="49">
        <f>BG17</f>
        <v>396.65412087912085</v>
      </c>
      <c r="B17" s="48">
        <f>IF(A17=A16,B16,13)</f>
        <v>13</v>
      </c>
      <c r="C17" s="52" t="s">
        <v>311</v>
      </c>
      <c r="D17" s="50"/>
      <c r="E17" s="50"/>
      <c r="F17" s="50"/>
      <c r="G17" s="50"/>
      <c r="H17" s="50"/>
      <c r="I17" s="50"/>
      <c r="J17" s="50"/>
      <c r="K17" s="50"/>
      <c r="L17" s="50"/>
      <c r="M17" s="50">
        <v>101.4</v>
      </c>
      <c r="N17" s="50">
        <v>92.307692307692307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>
        <v>40</v>
      </c>
      <c r="AA17" s="50"/>
      <c r="AB17" s="50"/>
      <c r="AC17" s="50"/>
      <c r="AD17" s="50"/>
      <c r="AE17" s="50"/>
      <c r="AF17" s="50"/>
      <c r="AG17" s="50"/>
      <c r="AH17" s="50">
        <v>78.571428571428569</v>
      </c>
      <c r="AI17" s="50"/>
      <c r="AJ17" s="50"/>
      <c r="AK17" s="50"/>
      <c r="AL17" s="50"/>
      <c r="AM17" s="50"/>
      <c r="AN17" s="50">
        <v>84.375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>
        <f>IF(ISERROR(SUM(LARGE(D17:BF17,1)+LARGE(D17:BF17,2)+LARGE(D17:BF17,3)+LARGE(D17:BF17,4)+LARGE(D17:BF17,5))),SUM(D17:BF17),SUM(LARGE(D17:BF17,1)+LARGE(D17:BF17,2)+LARGE(D17:BF17,3)+LARGE(D17:BF17,4)+LARGE(D17:BF17,5)))</f>
        <v>396.65412087912085</v>
      </c>
      <c r="BH17" s="5">
        <f>COUNTIF(D17:BF17,"&gt;.1")</f>
        <v>5</v>
      </c>
      <c r="BI17" s="48" t="s">
        <v>311</v>
      </c>
    </row>
    <row r="18" spans="1:61" x14ac:dyDescent="0.25">
      <c r="A18" s="49">
        <f>BG18</f>
        <v>394.46282186234816</v>
      </c>
      <c r="B18" s="48">
        <f>IF(A18=A17,B17,14)</f>
        <v>14</v>
      </c>
      <c r="C18" s="52" t="s">
        <v>374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>
        <v>60</v>
      </c>
      <c r="R18" s="73"/>
      <c r="S18" s="73"/>
      <c r="T18" s="73">
        <v>68.421052631578945</v>
      </c>
      <c r="U18" s="73"/>
      <c r="V18" s="73"/>
      <c r="W18" s="73"/>
      <c r="X18" s="73"/>
      <c r="Y18" s="73"/>
      <c r="Z18" s="73"/>
      <c r="AA18" s="73"/>
      <c r="AB18" s="73"/>
      <c r="AC18" s="73"/>
      <c r="AD18" s="73">
        <v>70</v>
      </c>
      <c r="AE18" s="73"/>
      <c r="AF18" s="73"/>
      <c r="AG18" s="73">
        <v>45</v>
      </c>
      <c r="AH18" s="73"/>
      <c r="AI18" s="73"/>
      <c r="AJ18" s="73"/>
      <c r="AK18" s="73"/>
      <c r="AL18" s="73">
        <v>69.230769230769226</v>
      </c>
      <c r="AM18" s="73"/>
      <c r="AN18" s="73"/>
      <c r="AO18" s="73"/>
      <c r="AP18" s="73"/>
      <c r="AQ18" s="73"/>
      <c r="AR18" s="73"/>
      <c r="AS18" s="73">
        <v>102.6</v>
      </c>
      <c r="AT18" s="73"/>
      <c r="AU18" s="73"/>
      <c r="AV18" s="73"/>
      <c r="AW18" s="73"/>
      <c r="AX18" s="73"/>
      <c r="AY18" s="73"/>
      <c r="AZ18" s="73"/>
      <c r="BA18" s="73"/>
      <c r="BB18" s="73"/>
      <c r="BC18" s="73">
        <v>84.210999999999999</v>
      </c>
      <c r="BD18" s="73"/>
      <c r="BE18" s="73"/>
      <c r="BF18" s="73"/>
      <c r="BG18" s="73">
        <f>IF(ISERROR(SUM(LARGE(D18:BF18,1)+LARGE(D18:BF18,2)+LARGE(D18:BF18,3)+LARGE(D18:BF18,4)+LARGE(D18:BF18,5))),SUM(D18:BF18),SUM(LARGE(D18:BF18,1)+LARGE(D18:BF18,2)+LARGE(D18:BF18,3)+LARGE(D18:BF18,4)+LARGE(D18:BF18,5)))</f>
        <v>394.46282186234816</v>
      </c>
      <c r="BH18" s="74">
        <f>COUNTIF(D18:BF18,"&gt;.1")</f>
        <v>7</v>
      </c>
      <c r="BI18" s="48" t="s">
        <v>374</v>
      </c>
    </row>
    <row r="19" spans="1:61" x14ac:dyDescent="0.25">
      <c r="A19" s="49">
        <f>BG19</f>
        <v>393.11510857563491</v>
      </c>
      <c r="B19" s="48">
        <f>IF(A19=A18,B18,15)</f>
        <v>15</v>
      </c>
      <c r="C19" s="52" t="s">
        <v>389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>
        <v>63.636363636363633</v>
      </c>
      <c r="W19" s="50"/>
      <c r="X19" s="50"/>
      <c r="Y19" s="50"/>
      <c r="Z19" s="50"/>
      <c r="AA19" s="50"/>
      <c r="AB19" s="50"/>
      <c r="AC19" s="50"/>
      <c r="AD19" s="50"/>
      <c r="AE19" s="50"/>
      <c r="AF19" s="50">
        <v>44.444444444444443</v>
      </c>
      <c r="AG19" s="50"/>
      <c r="AH19" s="50"/>
      <c r="AI19" s="50"/>
      <c r="AJ19" s="50"/>
      <c r="AK19" s="50"/>
      <c r="AL19" s="50"/>
      <c r="AM19" s="50"/>
      <c r="AN19" s="50">
        <v>93.75</v>
      </c>
      <c r="AO19" s="50">
        <v>68.421052631578945</v>
      </c>
      <c r="AP19" s="50"/>
      <c r="AQ19" s="50"/>
      <c r="AR19" s="50">
        <v>92.307692307692307</v>
      </c>
      <c r="AS19" s="50"/>
      <c r="AT19" s="50"/>
      <c r="AU19" s="50"/>
      <c r="AV19" s="50"/>
      <c r="AW19" s="50"/>
      <c r="AX19" s="50"/>
      <c r="AY19" s="50">
        <v>75</v>
      </c>
      <c r="AZ19" s="50"/>
      <c r="BA19" s="50"/>
      <c r="BB19" s="50"/>
      <c r="BC19" s="50"/>
      <c r="BD19" s="50"/>
      <c r="BE19" s="50"/>
      <c r="BF19" s="50"/>
      <c r="BG19" s="50">
        <f>IF(ISERROR(SUM(LARGE(D19:BF19,1)+LARGE(D19:BF19,2)+LARGE(D19:BF19,3)+LARGE(D19:BF19,4)+LARGE(D19:BF19,5))),SUM(D19:BF19),SUM(LARGE(D19:BF19,1)+LARGE(D19:BF19,2)+LARGE(D19:BF19,3)+LARGE(D19:BF19,4)+LARGE(D19:BF19,5)))</f>
        <v>393.11510857563491</v>
      </c>
      <c r="BH19" s="5">
        <f>COUNTIF(D19:BF19,"&gt;.1")</f>
        <v>6</v>
      </c>
      <c r="BI19" s="48" t="s">
        <v>389</v>
      </c>
    </row>
    <row r="20" spans="1:61" x14ac:dyDescent="0.25">
      <c r="A20" s="49">
        <f>BG20</f>
        <v>375.93158475511416</v>
      </c>
      <c r="B20" s="48">
        <f>IF(A20=A19,B19,16)</f>
        <v>16</v>
      </c>
      <c r="C20" s="52" t="s">
        <v>129</v>
      </c>
      <c r="D20" s="73">
        <v>82.35294117647058</v>
      </c>
      <c r="E20" s="73">
        <v>64.285714285714278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>
        <v>68.181818181818187</v>
      </c>
      <c r="Q20" s="73"/>
      <c r="R20" s="73"/>
      <c r="S20" s="73"/>
      <c r="T20" s="73"/>
      <c r="U20" s="73">
        <v>77.777777777777771</v>
      </c>
      <c r="V20" s="73"/>
      <c r="W20" s="73"/>
      <c r="X20" s="73"/>
      <c r="Y20" s="73"/>
      <c r="Z20" s="73"/>
      <c r="AA20" s="73"/>
      <c r="AB20" s="73"/>
      <c r="AC20" s="73">
        <v>83.333333333333343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>
        <f>IF(ISERROR(SUM(LARGE(D20:BF20,1)+LARGE(D20:BF20,2)+LARGE(D20:BF20,3)+LARGE(D20:BF20,4)+LARGE(D20:BF20,5))),SUM(D20:BF20),SUM(LARGE(D20:BF20,1)+LARGE(D20:BF20,2)+LARGE(D20:BF20,3)+LARGE(D20:BF20,4)+LARGE(D20:BF20,5)))</f>
        <v>375.93158475511416</v>
      </c>
      <c r="BH20" s="74">
        <f>COUNTIF(D20:BF20,"&gt;.1")</f>
        <v>5</v>
      </c>
      <c r="BI20" s="48" t="s">
        <v>129</v>
      </c>
    </row>
    <row r="21" spans="1:61" x14ac:dyDescent="0.25">
      <c r="A21" s="49">
        <f>BG21</f>
        <v>374.19786096256684</v>
      </c>
      <c r="B21" s="48">
        <f>IF(A21=A20,B20,17)</f>
        <v>17</v>
      </c>
      <c r="C21" s="52" t="s">
        <v>62</v>
      </c>
      <c r="D21" s="50">
        <v>76.470588235294116</v>
      </c>
      <c r="E21" s="50"/>
      <c r="F21" s="50">
        <v>42.857142857142861</v>
      </c>
      <c r="G21" s="50"/>
      <c r="H21" s="50"/>
      <c r="I21" s="50"/>
      <c r="J21" s="50">
        <v>72.222222222222229</v>
      </c>
      <c r="K21" s="50"/>
      <c r="L21" s="50"/>
      <c r="M21" s="50"/>
      <c r="N21" s="50"/>
      <c r="O21" s="50"/>
      <c r="P21" s="50">
        <v>72.72727272727272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>
        <v>77.777777777777771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>
        <v>75</v>
      </c>
      <c r="AN21" s="50"/>
      <c r="AO21" s="50"/>
      <c r="AP21" s="50"/>
      <c r="AQ21" s="50">
        <v>42.105263157894733</v>
      </c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>
        <f>IF(ISERROR(SUM(LARGE(D21:BF21,1)+LARGE(D21:BF21,2)+LARGE(D21:BF21,3)+LARGE(D21:BF21,4)+LARGE(D21:BF21,5))),SUM(D21:BF21),SUM(LARGE(D21:BF21,1)+LARGE(D21:BF21,2)+LARGE(D21:BF21,3)+LARGE(D21:BF21,4)+LARGE(D21:BF21,5)))</f>
        <v>374.19786096256684</v>
      </c>
      <c r="BH21" s="5">
        <f>COUNTIF(D21:BF21,"&gt;.1")</f>
        <v>7</v>
      </c>
      <c r="BI21" s="48" t="s">
        <v>62</v>
      </c>
    </row>
    <row r="22" spans="1:61" x14ac:dyDescent="0.25">
      <c r="A22" s="49">
        <f>BG22</f>
        <v>360.86811857229281</v>
      </c>
      <c r="B22" s="48">
        <f>IF(A22=A21,B21,18)</f>
        <v>18</v>
      </c>
      <c r="C22" s="52" t="s">
        <v>217</v>
      </c>
      <c r="D22" s="73"/>
      <c r="E22" s="73"/>
      <c r="F22" s="73"/>
      <c r="G22" s="73"/>
      <c r="H22" s="73">
        <v>80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>
        <v>63.636363636363633</v>
      </c>
      <c r="W22" s="73"/>
      <c r="X22" s="73"/>
      <c r="Y22" s="73"/>
      <c r="Z22" s="73">
        <v>9.9999999999999995E-7</v>
      </c>
      <c r="AA22" s="73"/>
      <c r="AB22" s="73">
        <v>66.666666666666671</v>
      </c>
      <c r="AC22" s="73"/>
      <c r="AD22" s="73"/>
      <c r="AE22" s="73"/>
      <c r="AF22" s="73">
        <v>37.037037037037038</v>
      </c>
      <c r="AG22" s="73"/>
      <c r="AH22" s="73"/>
      <c r="AI22" s="73"/>
      <c r="AJ22" s="73">
        <v>6.6666666666666572</v>
      </c>
      <c r="AK22" s="73"/>
      <c r="AL22" s="73"/>
      <c r="AM22" s="73"/>
      <c r="AN22" s="73">
        <v>75</v>
      </c>
      <c r="AO22" s="73">
        <v>73.68421052631578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>
        <v>65.517241379310349</v>
      </c>
      <c r="BF22" s="73"/>
      <c r="BG22" s="73">
        <f>IF(ISERROR(SUM(LARGE(D22:BF22,1)+LARGE(D22:BF22,2)+LARGE(D22:BF22,3)+LARGE(D22:BF22,4)+LARGE(D22:BF22,5))),SUM(D22:BF22),SUM(LARGE(D22:BF22,1)+LARGE(D22:BF22,2)+LARGE(D22:BF22,3)+LARGE(D22:BF22,4)+LARGE(D22:BF22,5)))</f>
        <v>360.86811857229281</v>
      </c>
      <c r="BH22" s="74">
        <f>COUNTIF(D22:BF22,"&gt;.1")</f>
        <v>8</v>
      </c>
      <c r="BI22" s="48" t="s">
        <v>217</v>
      </c>
    </row>
    <row r="23" spans="1:61" x14ac:dyDescent="0.25">
      <c r="A23" s="49">
        <f>BG23</f>
        <v>357.35502392344495</v>
      </c>
      <c r="B23" s="48">
        <f>IF(A23=A22,B22,19)</f>
        <v>19</v>
      </c>
      <c r="C23" s="52" t="s">
        <v>329</v>
      </c>
      <c r="D23" s="50"/>
      <c r="E23" s="50"/>
      <c r="F23" s="50"/>
      <c r="G23" s="50"/>
      <c r="H23" s="50"/>
      <c r="I23" s="50"/>
      <c r="J23" s="50"/>
      <c r="K23" s="50"/>
      <c r="L23" s="50">
        <v>81.818181818181813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v>100.8</v>
      </c>
      <c r="AF23" s="50"/>
      <c r="AG23" s="50"/>
      <c r="AH23" s="50"/>
      <c r="AI23" s="50"/>
      <c r="AJ23" s="50">
        <v>80</v>
      </c>
      <c r="AK23" s="50"/>
      <c r="AL23" s="50"/>
      <c r="AM23" s="50"/>
      <c r="AN23" s="50"/>
      <c r="AO23" s="50">
        <v>94.73684210526315</v>
      </c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>
        <f>IF(ISERROR(SUM(LARGE(D23:BF23,1)+LARGE(D23:BF23,2)+LARGE(D23:BF23,3)+LARGE(D23:BF23,4)+LARGE(D23:BF23,5))),SUM(D23:BF23),SUM(LARGE(D23:BF23,1)+LARGE(D23:BF23,2)+LARGE(D23:BF23,3)+LARGE(D23:BF23,4)+LARGE(D23:BF23,5)))</f>
        <v>357.35502392344495</v>
      </c>
      <c r="BH23" s="5">
        <f>COUNTIF(D23:BF23,"&gt;.1")</f>
        <v>4</v>
      </c>
      <c r="BI23" s="48" t="s">
        <v>329</v>
      </c>
    </row>
    <row r="24" spans="1:61" x14ac:dyDescent="0.25">
      <c r="A24" s="49">
        <f>BG24</f>
        <v>344.44801553926868</v>
      </c>
      <c r="B24" s="48">
        <f>IF(A24=A23,B23,20)</f>
        <v>20</v>
      </c>
      <c r="C24" s="52" t="s">
        <v>221</v>
      </c>
      <c r="D24" s="73"/>
      <c r="E24" s="73"/>
      <c r="F24" s="73"/>
      <c r="G24" s="73"/>
      <c r="H24" s="73">
        <v>40</v>
      </c>
      <c r="I24" s="73"/>
      <c r="J24" s="73"/>
      <c r="K24" s="73">
        <v>75.609756097560975</v>
      </c>
      <c r="L24" s="73"/>
      <c r="M24" s="73">
        <v>57.142857142857139</v>
      </c>
      <c r="N24" s="73"/>
      <c r="O24" s="73"/>
      <c r="P24" s="73"/>
      <c r="Q24" s="73"/>
      <c r="R24" s="73"/>
      <c r="S24" s="73"/>
      <c r="T24" s="73"/>
      <c r="U24" s="73"/>
      <c r="V24" s="73">
        <v>27.272727272727266</v>
      </c>
      <c r="W24" s="73"/>
      <c r="X24" s="73"/>
      <c r="Y24" s="73">
        <v>43.478260869565219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>
        <v>73.333333333333329</v>
      </c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>
        <v>62.5</v>
      </c>
      <c r="AZ24" s="73"/>
      <c r="BA24" s="73"/>
      <c r="BB24" s="73"/>
      <c r="BC24" s="73"/>
      <c r="BD24" s="73"/>
      <c r="BE24" s="73">
        <v>75.862068965517238</v>
      </c>
      <c r="BF24" s="73"/>
      <c r="BG24" s="73">
        <f>IF(ISERROR(SUM(LARGE(D24:BF24,1)+LARGE(D24:BF24,2)+LARGE(D24:BF24,3)+LARGE(D24:BF24,4)+LARGE(D24:BF24,5))),SUM(D24:BF24),SUM(LARGE(D24:BF24,1)+LARGE(D24:BF24,2)+LARGE(D24:BF24,3)+LARGE(D24:BF24,4)+LARGE(D24:BF24,5)))</f>
        <v>344.44801553926868</v>
      </c>
      <c r="BH24" s="74">
        <f>COUNTIF(D24:BF24,"&gt;.1")</f>
        <v>8</v>
      </c>
      <c r="BI24" s="48" t="s">
        <v>221</v>
      </c>
    </row>
    <row r="25" spans="1:61" x14ac:dyDescent="0.25">
      <c r="A25" s="49">
        <f>BG25</f>
        <v>340.46278924327703</v>
      </c>
      <c r="B25" s="48">
        <f>IF(A25=A24,B24,21)</f>
        <v>21</v>
      </c>
      <c r="C25" s="52" t="s">
        <v>251</v>
      </c>
      <c r="D25" s="50"/>
      <c r="E25" s="50"/>
      <c r="F25" s="50"/>
      <c r="G25" s="50"/>
      <c r="H25" s="50"/>
      <c r="I25" s="50">
        <v>24.137931034482762</v>
      </c>
      <c r="J25" s="50"/>
      <c r="K25" s="50">
        <v>60.975609756097562</v>
      </c>
      <c r="L25" s="50">
        <v>18.181818181818173</v>
      </c>
      <c r="M25" s="50"/>
      <c r="N25" s="50"/>
      <c r="O25" s="50"/>
      <c r="P25" s="50"/>
      <c r="Q25" s="50"/>
      <c r="R25" s="50"/>
      <c r="S25" s="50"/>
      <c r="T25" s="50"/>
      <c r="U25" s="50">
        <v>88.888888888888886</v>
      </c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>
        <v>77.777777777777771</v>
      </c>
      <c r="AG25" s="50"/>
      <c r="AH25" s="50"/>
      <c r="AI25" s="50"/>
      <c r="AJ25" s="50">
        <v>40</v>
      </c>
      <c r="AK25" s="50"/>
      <c r="AL25" s="50">
        <v>46.153846153846153</v>
      </c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33.333333333333329</v>
      </c>
      <c r="AY25" s="50"/>
      <c r="AZ25" s="50"/>
      <c r="BA25" s="50">
        <v>66.666666666666657</v>
      </c>
      <c r="BB25" s="50"/>
      <c r="BC25" s="50"/>
      <c r="BD25" s="50"/>
      <c r="BE25" s="50"/>
      <c r="BF25" s="50"/>
      <c r="BG25" s="50">
        <f>IF(ISERROR(SUM(LARGE(D25:BF25,1)+LARGE(D25:BF25,2)+LARGE(D25:BF25,3)+LARGE(D25:BF25,4)+LARGE(D25:BF25,5))),SUM(D25:BF25),SUM(LARGE(D25:BF25,1)+LARGE(D25:BF25,2)+LARGE(D25:BF25,3)+LARGE(D25:BF25,4)+LARGE(D25:BF25,5)))</f>
        <v>340.46278924327703</v>
      </c>
      <c r="BH25" s="5">
        <f>COUNTIF(D25:BF25,"&gt;.1")</f>
        <v>9</v>
      </c>
      <c r="BI25" s="48" t="s">
        <v>251</v>
      </c>
    </row>
    <row r="26" spans="1:61" x14ac:dyDescent="0.25">
      <c r="A26" s="49">
        <f>BG26</f>
        <v>293.11811846689898</v>
      </c>
      <c r="B26" s="48">
        <f>IF(A26=A25,B25,22)</f>
        <v>22</v>
      </c>
      <c r="C26" s="52" t="s">
        <v>126</v>
      </c>
      <c r="D26" s="73"/>
      <c r="E26" s="73">
        <v>92.857142857142861</v>
      </c>
      <c r="F26" s="73"/>
      <c r="G26" s="73"/>
      <c r="H26" s="73"/>
      <c r="I26" s="73"/>
      <c r="J26" s="73"/>
      <c r="K26" s="73">
        <v>97.560975609756099</v>
      </c>
      <c r="L26" s="73"/>
      <c r="M26" s="73"/>
      <c r="N26" s="73"/>
      <c r="O26" s="73"/>
      <c r="P26" s="73"/>
      <c r="Q26" s="73"/>
      <c r="R26" s="73"/>
      <c r="S26" s="73"/>
      <c r="T26" s="73"/>
      <c r="U26" s="73">
        <v>102.7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>
        <f>IF(ISERROR(SUM(LARGE(D26:BF26,1)+LARGE(D26:BF26,2)+LARGE(D26:BF26,3)+LARGE(D26:BF26,4)+LARGE(D26:BF26,5))),SUM(D26:BF26),SUM(LARGE(D26:BF26,1)+LARGE(D26:BF26,2)+LARGE(D26:BF26,3)+LARGE(D26:BF26,4)+LARGE(D26:BF26,5)))</f>
        <v>293.11811846689898</v>
      </c>
      <c r="BH26" s="74">
        <f>COUNTIF(D26:BF26,"&gt;.1")</f>
        <v>3</v>
      </c>
      <c r="BI26" s="48" t="s">
        <v>126</v>
      </c>
    </row>
    <row r="27" spans="1:61" x14ac:dyDescent="0.25">
      <c r="A27" s="49">
        <f>BG27</f>
        <v>292.78684278684278</v>
      </c>
      <c r="B27" s="48">
        <f>IF(A27=A26,B26,23)</f>
        <v>23</v>
      </c>
      <c r="C27" s="52" t="s">
        <v>330</v>
      </c>
      <c r="D27" s="50"/>
      <c r="E27" s="50"/>
      <c r="F27" s="50"/>
      <c r="G27" s="50"/>
      <c r="H27" s="50"/>
      <c r="I27" s="50"/>
      <c r="J27" s="50"/>
      <c r="K27" s="50"/>
      <c r="L27" s="50">
        <v>81.818181818181813</v>
      </c>
      <c r="M27" s="50"/>
      <c r="N27" s="50"/>
      <c r="O27" s="50"/>
      <c r="P27" s="50"/>
      <c r="Q27" s="50"/>
      <c r="R27" s="50"/>
      <c r="S27" s="50"/>
      <c r="T27" s="50"/>
      <c r="U27" s="50">
        <v>66.666666666666657</v>
      </c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>
        <v>96.15384615384616</v>
      </c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>
        <v>48.148148148148145</v>
      </c>
      <c r="BB27" s="50"/>
      <c r="BC27" s="50"/>
      <c r="BD27" s="50"/>
      <c r="BE27" s="50"/>
      <c r="BF27" s="50"/>
      <c r="BG27" s="50">
        <f>IF(ISERROR(SUM(LARGE(D27:BF27,1)+LARGE(D27:BF27,2)+LARGE(D27:BF27,3)+LARGE(D27:BF27,4)+LARGE(D27:BF27,5))),SUM(D27:BF27),SUM(LARGE(D27:BF27,1)+LARGE(D27:BF27,2)+LARGE(D27:BF27,3)+LARGE(D27:BF27,4)+LARGE(D27:BF27,5)))</f>
        <v>292.78684278684278</v>
      </c>
      <c r="BH27" s="5">
        <f>COUNTIF(D27:BF27,"&gt;.1")</f>
        <v>4</v>
      </c>
      <c r="BI27" s="48" t="s">
        <v>330</v>
      </c>
    </row>
    <row r="28" spans="1:61" x14ac:dyDescent="0.25">
      <c r="A28" s="49">
        <f>BG28</f>
        <v>291.46866791744844</v>
      </c>
      <c r="B28" s="48">
        <f>IF(A28=A27,B27,24)</f>
        <v>24</v>
      </c>
      <c r="C28" s="52" t="s">
        <v>512</v>
      </c>
      <c r="D28" s="73"/>
      <c r="E28" s="73"/>
      <c r="F28" s="73"/>
      <c r="G28" s="73"/>
      <c r="H28" s="73"/>
      <c r="I28" s="73"/>
      <c r="J28" s="73"/>
      <c r="K28" s="73">
        <v>97.560975609756099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>
        <v>92.307692307692307</v>
      </c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101.6</v>
      </c>
      <c r="AZ28" s="73"/>
      <c r="BA28" s="73"/>
      <c r="BB28" s="73"/>
      <c r="BC28" s="73"/>
      <c r="BD28" s="73"/>
      <c r="BE28" s="73"/>
      <c r="BF28" s="73"/>
      <c r="BG28" s="73">
        <f>IF(ISERROR(SUM(LARGE(D28:BF28,1)+LARGE(D28:BF28,2)+LARGE(D28:BF28,3)+LARGE(D28:BF28,4)+LARGE(D28:BF28,5))),SUM(D28:BF28),SUM(LARGE(D28:BF28,1)+LARGE(D28:BF28,2)+LARGE(D28:BF28,3)+LARGE(D28:BF28,4)+LARGE(D28:BF28,5)))</f>
        <v>291.46866791744844</v>
      </c>
      <c r="BH28" s="74">
        <f>COUNTIF(D28:BF28,"&gt;.1")</f>
        <v>3</v>
      </c>
      <c r="BI28" s="48" t="s">
        <v>512</v>
      </c>
    </row>
    <row r="29" spans="1:61" x14ac:dyDescent="0.25">
      <c r="A29" s="49">
        <f>BG29</f>
        <v>282.42615084720353</v>
      </c>
      <c r="B29" s="48">
        <f>IF(A29=A28,B28,25)</f>
        <v>25</v>
      </c>
      <c r="C29" s="52" t="s">
        <v>379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>
        <v>55.555555555555557</v>
      </c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>
        <v>26.666666666666657</v>
      </c>
      <c r="AK29" s="50"/>
      <c r="AL29" s="50">
        <v>80.769230769230774</v>
      </c>
      <c r="AM29" s="50"/>
      <c r="AN29" s="50"/>
      <c r="AO29" s="50">
        <v>36.84210526315789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50">
        <v>50</v>
      </c>
      <c r="AZ29" s="50"/>
      <c r="BA29" s="50">
        <v>59.25925925925926</v>
      </c>
      <c r="BB29" s="50"/>
      <c r="BC29" s="50"/>
      <c r="BD29" s="50"/>
      <c r="BE29" s="50"/>
      <c r="BF29" s="50"/>
      <c r="BG29" s="50">
        <f>IF(ISERROR(SUM(LARGE(D29:BF29,1)+LARGE(D29:BF29,2)+LARGE(D29:BF29,3)+LARGE(D29:BF29,4)+LARGE(D29:BF29,5))),SUM(D29:BF29),SUM(LARGE(D29:BF29,1)+LARGE(D29:BF29,2)+LARGE(D29:BF29,3)+LARGE(D29:BF29,4)+LARGE(D29:BF29,5)))</f>
        <v>282.42615084720353</v>
      </c>
      <c r="BH29" s="5">
        <f>COUNTIF(D29:BF29,"&gt;.1")</f>
        <v>6</v>
      </c>
      <c r="BI29" s="48" t="s">
        <v>379</v>
      </c>
    </row>
    <row r="30" spans="1:61" x14ac:dyDescent="0.25">
      <c r="A30" s="49">
        <f>BG30</f>
        <v>280.58653086044387</v>
      </c>
      <c r="B30" s="48">
        <f>IF(A30=A29,B29,26)</f>
        <v>26</v>
      </c>
      <c r="C30" s="52" t="s">
        <v>208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>
        <v>63.636363636363633</v>
      </c>
      <c r="W30" s="73"/>
      <c r="X30" s="73"/>
      <c r="Y30" s="73">
        <v>30.434782608695656</v>
      </c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v>101.9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>
        <v>84.615384615384613</v>
      </c>
      <c r="BC30" s="73"/>
      <c r="BD30" s="73"/>
      <c r="BE30" s="73"/>
      <c r="BF30" s="73"/>
      <c r="BG30" s="73">
        <f>IF(ISERROR(SUM(LARGE(D30:BF30,1)+LARGE(D30:BF30,2)+LARGE(D30:BF30,3)+LARGE(D30:BF30,4)+LARGE(D30:BF30,5))),SUM(D30:BF30),SUM(LARGE(D30:BF30,1)+LARGE(D30:BF30,2)+LARGE(D30:BF30,3)+LARGE(D30:BF30,4)+LARGE(D30:BF30,5)))</f>
        <v>280.58653086044387</v>
      </c>
      <c r="BH30" s="74">
        <f>COUNTIF(D30:BF30,"&gt;.1")</f>
        <v>4</v>
      </c>
      <c r="BI30" s="48" t="s">
        <v>208</v>
      </c>
    </row>
    <row r="31" spans="1:61" x14ac:dyDescent="0.25">
      <c r="A31" s="49">
        <f>BG31</f>
        <v>258.76506682527821</v>
      </c>
      <c r="B31" s="48">
        <f>IF(A31=A30,B30,27)</f>
        <v>27</v>
      </c>
      <c r="C31" s="52" t="s">
        <v>107</v>
      </c>
      <c r="D31" s="50">
        <v>88.235294117647058</v>
      </c>
      <c r="E31" s="50"/>
      <c r="F31" s="50">
        <v>52.38095238095238</v>
      </c>
      <c r="G31" s="50"/>
      <c r="H31" s="50"/>
      <c r="I31" s="50">
        <v>65.517241379310349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>
        <v>52.631578947368418</v>
      </c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>
        <f>IF(ISERROR(SUM(LARGE(D31:BF31,1)+LARGE(D31:BF31,2)+LARGE(D31:BF31,3)+LARGE(D31:BF31,4)+LARGE(D31:BF31,5))),SUM(D31:BF31),SUM(LARGE(D31:BF31,1)+LARGE(D31:BF31,2)+LARGE(D31:BF31,3)+LARGE(D31:BF31,4)+LARGE(D31:BF31,5)))</f>
        <v>258.76506682527821</v>
      </c>
      <c r="BH31" s="5">
        <f>COUNTIF(D31:BF31,"&gt;.1")</f>
        <v>4</v>
      </c>
      <c r="BI31" s="48" t="s">
        <v>107</v>
      </c>
    </row>
    <row r="32" spans="1:61" x14ac:dyDescent="0.25">
      <c r="A32" s="49">
        <f>BG32</f>
        <v>257.07930856553151</v>
      </c>
      <c r="B32" s="48">
        <f>IF(A32=A31,B31,28)</f>
        <v>28</v>
      </c>
      <c r="C32" s="52" t="s">
        <v>108</v>
      </c>
      <c r="D32" s="73">
        <v>29.411764705882348</v>
      </c>
      <c r="E32" s="73"/>
      <c r="F32" s="73">
        <v>33.333333333333329</v>
      </c>
      <c r="G32" s="73"/>
      <c r="H32" s="73"/>
      <c r="I32" s="73">
        <v>3.448275862068968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>
        <v>17.647058823529406</v>
      </c>
      <c r="Y32" s="73"/>
      <c r="Z32" s="73"/>
      <c r="AA32" s="73">
        <v>73.68421052631578</v>
      </c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>
        <v>18.75</v>
      </c>
      <c r="AN32" s="73"/>
      <c r="AO32" s="73"/>
      <c r="AP32" s="73"/>
      <c r="AQ32" s="73">
        <v>101.9</v>
      </c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>
        <f>IF(ISERROR(SUM(LARGE(D32:BF32,1)+LARGE(D32:BF32,2)+LARGE(D32:BF32,3)+LARGE(D32:BF32,4)+LARGE(D32:BF32,5))),SUM(D32:BF32),SUM(LARGE(D32:BF32,1)+LARGE(D32:BF32,2)+LARGE(D32:BF32,3)+LARGE(D32:BF32,4)+LARGE(D32:BF32,5)))</f>
        <v>257.07930856553151</v>
      </c>
      <c r="BH32" s="74">
        <f>COUNTIF(D32:BF32,"&gt;.1")</f>
        <v>7</v>
      </c>
      <c r="BI32" s="48" t="s">
        <v>108</v>
      </c>
    </row>
    <row r="33" spans="1:61" x14ac:dyDescent="0.25">
      <c r="A33" s="49">
        <f>BG33</f>
        <v>254.06410256410254</v>
      </c>
      <c r="B33" s="48">
        <f>IF(A33=A32,B32,29)</f>
        <v>29</v>
      </c>
      <c r="C33" s="52" t="s">
        <v>176</v>
      </c>
      <c r="D33" s="50"/>
      <c r="E33" s="50"/>
      <c r="F33" s="50"/>
      <c r="G33" s="50">
        <v>83.333333333333329</v>
      </c>
      <c r="H33" s="50">
        <v>101.5</v>
      </c>
      <c r="I33" s="50"/>
      <c r="J33" s="50"/>
      <c r="K33" s="50"/>
      <c r="L33" s="50"/>
      <c r="M33" s="50"/>
      <c r="N33" s="50">
        <v>69.230769230769226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>
        <f>IF(ISERROR(SUM(LARGE(D33:BF33,1)+LARGE(D33:BF33,2)+LARGE(D33:BF33,3)+LARGE(D33:BF33,4)+LARGE(D33:BF33,5))),SUM(D33:BF33),SUM(LARGE(D33:BF33,1)+LARGE(D33:BF33,2)+LARGE(D33:BF33,3)+LARGE(D33:BF33,4)+LARGE(D33:BF33,5)))</f>
        <v>254.06410256410254</v>
      </c>
      <c r="BH33" s="5">
        <f>COUNTIF(D33:BF33,"&gt;.1")</f>
        <v>3</v>
      </c>
      <c r="BI33" s="48" t="s">
        <v>176</v>
      </c>
    </row>
    <row r="34" spans="1:61" x14ac:dyDescent="0.25">
      <c r="A34" s="49">
        <f>BG34</f>
        <v>248.56755710414242</v>
      </c>
      <c r="B34" s="48">
        <f>IF(A34=A33,B33,30)</f>
        <v>30</v>
      </c>
      <c r="C34" s="52" t="s">
        <v>128</v>
      </c>
      <c r="D34" s="73"/>
      <c r="E34" s="73">
        <v>64.285714285714278</v>
      </c>
      <c r="F34" s="73"/>
      <c r="G34" s="73"/>
      <c r="H34" s="73"/>
      <c r="I34" s="73"/>
      <c r="J34" s="73"/>
      <c r="K34" s="73">
        <v>73.170731707317074</v>
      </c>
      <c r="L34" s="73"/>
      <c r="M34" s="73"/>
      <c r="N34" s="73"/>
      <c r="O34" s="73"/>
      <c r="P34" s="73"/>
      <c r="Q34" s="73"/>
      <c r="R34" s="73"/>
      <c r="S34" s="73"/>
      <c r="T34" s="73"/>
      <c r="U34" s="73">
        <v>14.81481481481481</v>
      </c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>
        <v>66.666666666666657</v>
      </c>
      <c r="AY34" s="73"/>
      <c r="AZ34" s="73"/>
      <c r="BA34" s="73">
        <v>29.629629629629633</v>
      </c>
      <c r="BB34" s="73"/>
      <c r="BC34" s="73"/>
      <c r="BD34" s="73"/>
      <c r="BE34" s="73"/>
      <c r="BF34" s="73"/>
      <c r="BG34" s="73">
        <f>IF(ISERROR(SUM(LARGE(D34:BF34,1)+LARGE(D34:BF34,2)+LARGE(D34:BF34,3)+LARGE(D34:BF34,4)+LARGE(D34:BF34,5))),SUM(D34:BF34),SUM(LARGE(D34:BF34,1)+LARGE(D34:BF34,2)+LARGE(D34:BF34,3)+LARGE(D34:BF34,4)+LARGE(D34:BF34,5)))</f>
        <v>248.56755710414242</v>
      </c>
      <c r="BH34" s="74">
        <f>COUNTIF(D34:BF34,"&gt;.1")</f>
        <v>5</v>
      </c>
      <c r="BI34" s="48" t="s">
        <v>128</v>
      </c>
    </row>
    <row r="35" spans="1:61" x14ac:dyDescent="0.25">
      <c r="A35" s="49">
        <f>BG35</f>
        <v>243.52793749078577</v>
      </c>
      <c r="B35" s="48">
        <f>IF(A35=A34,B34,31)</f>
        <v>31</v>
      </c>
      <c r="C35" s="52" t="s">
        <v>212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>
        <v>64.705882352941174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>
        <v>92.857142857142861</v>
      </c>
      <c r="AI35" s="50"/>
      <c r="AJ35" s="50"/>
      <c r="AK35" s="50">
        <v>33.333333333333329</v>
      </c>
      <c r="AL35" s="50"/>
      <c r="AM35" s="50"/>
      <c r="AN35" s="50"/>
      <c r="AO35" s="50">
        <v>52.631578947368418</v>
      </c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>
        <f>IF(ISERROR(SUM(LARGE(D35:BF35,1)+LARGE(D35:BF35,2)+LARGE(D35:BF35,3)+LARGE(D35:BF35,4)+LARGE(D35:BF35,5))),SUM(D35:BF35),SUM(LARGE(D35:BF35,1)+LARGE(D35:BF35,2)+LARGE(D35:BF35,3)+LARGE(D35:BF35,4)+LARGE(D35:BF35,5)))</f>
        <v>243.52793749078577</v>
      </c>
      <c r="BH35" s="5">
        <f>COUNTIF(D35:BF35,"&gt;.1")</f>
        <v>4</v>
      </c>
      <c r="BI35" s="48" t="s">
        <v>212</v>
      </c>
    </row>
    <row r="36" spans="1:61" x14ac:dyDescent="0.25">
      <c r="A36" s="49">
        <f>BG36</f>
        <v>240.57853910795086</v>
      </c>
      <c r="B36" s="48">
        <f>IF(A36=A35,B35,32)</f>
        <v>32</v>
      </c>
      <c r="C36" s="52" t="s">
        <v>312</v>
      </c>
      <c r="D36" s="73"/>
      <c r="E36" s="73"/>
      <c r="F36" s="73"/>
      <c r="G36" s="73"/>
      <c r="H36" s="73"/>
      <c r="I36" s="73"/>
      <c r="J36" s="73"/>
      <c r="K36" s="73"/>
      <c r="L36" s="73"/>
      <c r="M36" s="73">
        <v>35.714285714285708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>
        <v>52.941176470588232</v>
      </c>
      <c r="Y36" s="73"/>
      <c r="Z36" s="73"/>
      <c r="AA36" s="73"/>
      <c r="AB36" s="73"/>
      <c r="AC36" s="73"/>
      <c r="AD36" s="73"/>
      <c r="AE36" s="73">
        <v>75</v>
      </c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>
        <v>76.92307692307692</v>
      </c>
      <c r="BC36" s="73"/>
      <c r="BD36" s="73"/>
      <c r="BE36" s="73"/>
      <c r="BF36" s="73"/>
      <c r="BG36" s="73">
        <f>IF(ISERROR(SUM(LARGE(D36:BF36,1)+LARGE(D36:BF36,2)+LARGE(D36:BF36,3)+LARGE(D36:BF36,4)+LARGE(D36:BF36,5))),SUM(D36:BF36),SUM(LARGE(D36:BF36,1)+LARGE(D36:BF36,2)+LARGE(D36:BF36,3)+LARGE(D36:BF36,4)+LARGE(D36:BF36,5)))</f>
        <v>240.57853910795086</v>
      </c>
      <c r="BH36" s="74">
        <f>COUNTIF(D36:BF36,"&gt;.1")</f>
        <v>4</v>
      </c>
      <c r="BI36" s="48" t="s">
        <v>312</v>
      </c>
    </row>
    <row r="37" spans="1:61" x14ac:dyDescent="0.25">
      <c r="A37" s="49">
        <f>BG37</f>
        <v>234.47712418300654</v>
      </c>
      <c r="B37" s="48">
        <f>IF(A37=A36,B36,33)</f>
        <v>33</v>
      </c>
      <c r="C37" s="52" t="s">
        <v>240</v>
      </c>
      <c r="D37" s="50"/>
      <c r="E37" s="50"/>
      <c r="F37" s="50"/>
      <c r="G37" s="50"/>
      <c r="H37" s="50"/>
      <c r="I37" s="50"/>
      <c r="J37" s="50">
        <v>88.888888888888886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>
        <v>70.588235294117652</v>
      </c>
      <c r="Y37" s="50"/>
      <c r="Z37" s="50"/>
      <c r="AA37" s="50"/>
      <c r="AB37" s="50"/>
      <c r="AC37" s="50"/>
      <c r="AD37" s="50"/>
      <c r="AE37" s="50">
        <v>75</v>
      </c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>
        <f>IF(ISERROR(SUM(LARGE(D37:BF37,1)+LARGE(D37:BF37,2)+LARGE(D37:BF37,3)+LARGE(D37:BF37,4)+LARGE(D37:BF37,5))),SUM(D37:BF37),SUM(LARGE(D37:BF37,1)+LARGE(D37:BF37,2)+LARGE(D37:BF37,3)+LARGE(D37:BF37,4)+LARGE(D37:BF37,5)))</f>
        <v>234.47712418300654</v>
      </c>
      <c r="BH37" s="5">
        <f>COUNTIF(D37:BF37,"&gt;.1")</f>
        <v>3</v>
      </c>
      <c r="BI37" s="48" t="s">
        <v>240</v>
      </c>
    </row>
    <row r="38" spans="1:61" x14ac:dyDescent="0.25">
      <c r="A38" s="49">
        <f>BG38</f>
        <v>233.01785714285714</v>
      </c>
      <c r="B38" s="48">
        <f>IF(A38=A37,B37,34)</f>
        <v>34</v>
      </c>
      <c r="C38" s="52" t="s">
        <v>215</v>
      </c>
      <c r="D38" s="73"/>
      <c r="E38" s="73"/>
      <c r="F38" s="73"/>
      <c r="G38" s="73"/>
      <c r="H38" s="73">
        <v>80</v>
      </c>
      <c r="I38" s="73"/>
      <c r="J38" s="73"/>
      <c r="K38" s="73"/>
      <c r="L38" s="73"/>
      <c r="M38" s="73">
        <v>57.142857142857139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>
        <v>24</v>
      </c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>
        <v>71.875</v>
      </c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>
        <f>IF(ISERROR(SUM(LARGE(D38:BF38,1)+LARGE(D38:BF38,2)+LARGE(D38:BF38,3)+LARGE(D38:BF38,4)+LARGE(D38:BF38,5))),SUM(D38:BF38),SUM(LARGE(D38:BF38,1)+LARGE(D38:BF38,2)+LARGE(D38:BF38,3)+LARGE(D38:BF38,4)+LARGE(D38:BF38,5)))</f>
        <v>233.01785714285714</v>
      </c>
      <c r="BH38" s="74">
        <f>COUNTIF(D38:BF38,"&gt;.1")</f>
        <v>4</v>
      </c>
      <c r="BI38" s="48" t="s">
        <v>215</v>
      </c>
    </row>
    <row r="39" spans="1:61" x14ac:dyDescent="0.25">
      <c r="A39" s="49">
        <f>BG39</f>
        <v>215.82808123249299</v>
      </c>
      <c r="B39" s="48">
        <f>IF(A39=A38,B38,35)</f>
        <v>35</v>
      </c>
      <c r="C39" s="52" t="s">
        <v>91</v>
      </c>
      <c r="D39" s="50">
        <v>52.941176470588232</v>
      </c>
      <c r="E39" s="50">
        <v>7.1428571428571388</v>
      </c>
      <c r="F39" s="50"/>
      <c r="G39" s="50"/>
      <c r="H39" s="50"/>
      <c r="I39" s="50"/>
      <c r="J39" s="50"/>
      <c r="K39" s="50"/>
      <c r="L39" s="50">
        <v>18.181818181818173</v>
      </c>
      <c r="M39" s="50"/>
      <c r="N39" s="50"/>
      <c r="O39" s="50"/>
      <c r="P39" s="50"/>
      <c r="Q39" s="50"/>
      <c r="R39" s="50">
        <v>21.428571428571431</v>
      </c>
      <c r="S39" s="50"/>
      <c r="T39" s="50"/>
      <c r="U39" s="50"/>
      <c r="V39" s="50">
        <v>9.0909090909090793</v>
      </c>
      <c r="W39" s="50"/>
      <c r="X39" s="50">
        <v>5.8823529411764639</v>
      </c>
      <c r="Y39" s="50"/>
      <c r="Z39" s="50"/>
      <c r="AA39" s="50"/>
      <c r="AB39" s="50">
        <v>33.333333333333343</v>
      </c>
      <c r="AC39" s="50"/>
      <c r="AD39" s="50"/>
      <c r="AE39" s="50">
        <v>12.5</v>
      </c>
      <c r="AF39" s="50">
        <v>3.7037037037037095</v>
      </c>
      <c r="AG39" s="50"/>
      <c r="AH39" s="50"/>
      <c r="AI39" s="50"/>
      <c r="AJ39" s="50"/>
      <c r="AK39" s="50"/>
      <c r="AL39" s="50"/>
      <c r="AM39" s="50"/>
      <c r="AN39" s="50">
        <v>28.125</v>
      </c>
      <c r="AO39" s="50">
        <v>10.526315789473671</v>
      </c>
      <c r="AP39" s="50"/>
      <c r="AQ39" s="50"/>
      <c r="AR39" s="50">
        <v>7.6923076923076934</v>
      </c>
      <c r="AS39" s="50"/>
      <c r="AT39" s="50"/>
      <c r="AU39" s="50">
        <v>16.666666666666657</v>
      </c>
      <c r="AV39" s="50">
        <v>80</v>
      </c>
      <c r="AW39" s="50"/>
      <c r="AX39" s="50"/>
      <c r="AY39" s="50">
        <v>0</v>
      </c>
      <c r="AZ39" s="50"/>
      <c r="BA39" s="50"/>
      <c r="BB39" s="50"/>
      <c r="BC39" s="50"/>
      <c r="BD39" s="50"/>
      <c r="BE39" s="50"/>
      <c r="BF39" s="50"/>
      <c r="BG39" s="50">
        <f>IF(ISERROR(SUM(LARGE(D39:BF39,1)+LARGE(D39:BF39,2)+LARGE(D39:BF39,3)+LARGE(D39:BF39,4)+LARGE(D39:BF39,5))),SUM(D39:BF39),SUM(LARGE(D39:BF39,1)+LARGE(D39:BF39,2)+LARGE(D39:BF39,3)+LARGE(D39:BF39,4)+LARGE(D39:BF39,5)))</f>
        <v>215.82808123249299</v>
      </c>
      <c r="BH39" s="5">
        <f>COUNTIF(D39:BF39,"&gt;.1")</f>
        <v>14</v>
      </c>
      <c r="BI39" s="48" t="s">
        <v>91</v>
      </c>
    </row>
    <row r="40" spans="1:61" x14ac:dyDescent="0.25">
      <c r="A40" s="49">
        <f>BG40</f>
        <v>215.06787330316743</v>
      </c>
      <c r="B40" s="48">
        <f>IF(A40=A39,B39,36)</f>
        <v>36</v>
      </c>
      <c r="C40" s="52" t="s">
        <v>427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>
        <v>61.53846153846154</v>
      </c>
      <c r="O40" s="73"/>
      <c r="P40" s="73"/>
      <c r="Q40" s="73"/>
      <c r="R40" s="73"/>
      <c r="S40" s="73"/>
      <c r="T40" s="73"/>
      <c r="U40" s="73"/>
      <c r="V40" s="73"/>
      <c r="W40" s="73"/>
      <c r="X40" s="73">
        <v>23.529411764705884</v>
      </c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>
        <v>80</v>
      </c>
      <c r="AX40" s="73"/>
      <c r="AY40" s="73"/>
      <c r="AZ40" s="73"/>
      <c r="BA40" s="73"/>
      <c r="BB40" s="73"/>
      <c r="BC40" s="73"/>
      <c r="BD40" s="73">
        <v>50</v>
      </c>
      <c r="BE40" s="73"/>
      <c r="BF40" s="73"/>
      <c r="BG40" s="73">
        <f>IF(ISERROR(SUM(LARGE(D40:BF40,1)+LARGE(D40:BF40,2)+LARGE(D40:BF40,3)+LARGE(D40:BF40,4)+LARGE(D40:BF40,5))),SUM(D40:BF40),SUM(LARGE(D40:BF40,1)+LARGE(D40:BF40,2)+LARGE(D40:BF40,3)+LARGE(D40:BF40,4)+LARGE(D40:BF40,5)))</f>
        <v>215.06787330316743</v>
      </c>
      <c r="BH40" s="74">
        <f>COUNTIF(D40:BF40,"&gt;.1")</f>
        <v>4</v>
      </c>
      <c r="BI40" s="48" t="s">
        <v>427</v>
      </c>
    </row>
    <row r="41" spans="1:61" x14ac:dyDescent="0.25">
      <c r="A41" s="49">
        <f>BG41</f>
        <v>205.03308951584813</v>
      </c>
      <c r="B41" s="48">
        <f>IF(A41=A40,B40,37)</f>
        <v>37</v>
      </c>
      <c r="C41" s="52" t="s">
        <v>141</v>
      </c>
      <c r="D41" s="50"/>
      <c r="E41" s="50"/>
      <c r="F41" s="50">
        <v>66.666666666666657</v>
      </c>
      <c r="G41" s="50"/>
      <c r="H41" s="50"/>
      <c r="I41" s="50">
        <v>20.689655172413794</v>
      </c>
      <c r="J41" s="50"/>
      <c r="K41" s="50"/>
      <c r="L41" s="50"/>
      <c r="M41" s="50"/>
      <c r="N41" s="50"/>
      <c r="O41" s="50"/>
      <c r="P41" s="50">
        <v>95.454545454545453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>
        <v>22.222222222222229</v>
      </c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>
        <f>IF(ISERROR(SUM(LARGE(D41:BF41,1)+LARGE(D41:BF41,2)+LARGE(D41:BF41,3)+LARGE(D41:BF41,4)+LARGE(D41:BF41,5))),SUM(D41:BF41),SUM(LARGE(D41:BF41,1)+LARGE(D41:BF41,2)+LARGE(D41:BF41,3)+LARGE(D41:BF41,4)+LARGE(D41:BF41,5)))</f>
        <v>205.03308951584813</v>
      </c>
      <c r="BH41" s="5">
        <f>COUNTIF(D41:BF41,"&gt;.1")</f>
        <v>4</v>
      </c>
      <c r="BI41" s="48" t="s">
        <v>141</v>
      </c>
    </row>
    <row r="42" spans="1:61" x14ac:dyDescent="0.25">
      <c r="A42" s="49">
        <f>BG42</f>
        <v>203.80181222286484</v>
      </c>
      <c r="B42" s="48">
        <f>IF(A42=A41,B41,38)</f>
        <v>38</v>
      </c>
      <c r="C42" s="52" t="s">
        <v>213</v>
      </c>
      <c r="D42" s="73"/>
      <c r="E42" s="73"/>
      <c r="F42" s="73"/>
      <c r="G42" s="73"/>
      <c r="H42" s="73">
        <v>93.333333333333329</v>
      </c>
      <c r="I42" s="73"/>
      <c r="J42" s="73"/>
      <c r="K42" s="73"/>
      <c r="L42" s="73"/>
      <c r="M42" s="73">
        <v>7.1428571428571388</v>
      </c>
      <c r="N42" s="73">
        <v>7.6923076923076934</v>
      </c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>
        <v>42.857142857142854</v>
      </c>
      <c r="AI42" s="73"/>
      <c r="AJ42" s="73"/>
      <c r="AK42" s="73"/>
      <c r="AL42" s="73"/>
      <c r="AM42" s="73"/>
      <c r="AN42" s="73"/>
      <c r="AO42" s="73">
        <v>36.84210526315789</v>
      </c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>
        <v>23.07692307692308</v>
      </c>
      <c r="BC42" s="73"/>
      <c r="BD42" s="73"/>
      <c r="BE42" s="73"/>
      <c r="BF42" s="73"/>
      <c r="BG42" s="73">
        <f>IF(ISERROR(SUM(LARGE(D42:BF42,1)+LARGE(D42:BF42,2)+LARGE(D42:BF42,3)+LARGE(D42:BF42,4)+LARGE(D42:BF42,5))),SUM(D42:BF42),SUM(LARGE(D42:BF42,1)+LARGE(D42:BF42,2)+LARGE(D42:BF42,3)+LARGE(D42:BF42,4)+LARGE(D42:BF42,5)))</f>
        <v>203.80181222286484</v>
      </c>
      <c r="BH42" s="74">
        <f>COUNTIF(D42:BF42,"&gt;.1")</f>
        <v>6</v>
      </c>
      <c r="BI42" s="48" t="s">
        <v>213</v>
      </c>
    </row>
    <row r="43" spans="1:61" x14ac:dyDescent="0.25">
      <c r="A43" s="49">
        <f>BG43</f>
        <v>197.04477997160922</v>
      </c>
      <c r="B43" s="48">
        <f>IF(A43=A42,B42,39)</f>
        <v>39</v>
      </c>
      <c r="C43" s="52" t="s">
        <v>275</v>
      </c>
      <c r="D43" s="50"/>
      <c r="E43" s="50">
        <v>28.571428571428569</v>
      </c>
      <c r="F43" s="50"/>
      <c r="G43" s="50"/>
      <c r="H43" s="50"/>
      <c r="I43" s="50"/>
      <c r="J43" s="50"/>
      <c r="K43" s="50">
        <v>53.658536585365852</v>
      </c>
      <c r="L43" s="50"/>
      <c r="M43" s="50"/>
      <c r="N43" s="50"/>
      <c r="O43" s="50"/>
      <c r="P43" s="50"/>
      <c r="Q43" s="50"/>
      <c r="R43" s="50"/>
      <c r="S43" s="50"/>
      <c r="T43" s="50"/>
      <c r="U43" s="50">
        <v>25.925925925925924</v>
      </c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>
        <v>88.888888888888886</v>
      </c>
      <c r="BB43" s="50"/>
      <c r="BC43" s="50"/>
      <c r="BD43" s="50"/>
      <c r="BE43" s="50"/>
      <c r="BF43" s="50"/>
      <c r="BG43" s="50">
        <f>IF(ISERROR(SUM(LARGE(D43:BF43,1)+LARGE(D43:BF43,2)+LARGE(D43:BF43,3)+LARGE(D43:BF43,4)+LARGE(D43:BF43,5))),SUM(D43:BF43),SUM(LARGE(D43:BF43,1)+LARGE(D43:BF43,2)+LARGE(D43:BF43,3)+LARGE(D43:BF43,4)+LARGE(D43:BF43,5)))</f>
        <v>197.04477997160922</v>
      </c>
      <c r="BH43" s="5">
        <f>COUNTIF(D43:BF43,"&gt;.1")</f>
        <v>4</v>
      </c>
      <c r="BI43" s="48" t="s">
        <v>275</v>
      </c>
    </row>
    <row r="44" spans="1:61" x14ac:dyDescent="0.25">
      <c r="A44" s="49">
        <f>BG44</f>
        <v>194.88292682926829</v>
      </c>
      <c r="B44" s="48">
        <f>IF(A44=A43,B43,40)</f>
        <v>40</v>
      </c>
      <c r="C44" s="52" t="s">
        <v>273</v>
      </c>
      <c r="D44" s="73"/>
      <c r="E44" s="73"/>
      <c r="F44" s="73"/>
      <c r="G44" s="73"/>
      <c r="H44" s="73"/>
      <c r="I44" s="73"/>
      <c r="J44" s="73"/>
      <c r="K44" s="73">
        <v>92.682926829268297</v>
      </c>
      <c r="L44" s="73">
        <v>102.2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>
        <f>IF(ISERROR(SUM(LARGE(D44:BF44,1)+LARGE(D44:BF44,2)+LARGE(D44:BF44,3)+LARGE(D44:BF44,4)+LARGE(D44:BF44,5))),SUM(D44:BF44),SUM(LARGE(D44:BF44,1)+LARGE(D44:BF44,2)+LARGE(D44:BF44,3)+LARGE(D44:BF44,4)+LARGE(D44:BF44,5)))</f>
        <v>194.88292682926829</v>
      </c>
      <c r="BH44" s="74">
        <f>COUNTIF(D44:BF44,"&gt;.1")</f>
        <v>2</v>
      </c>
      <c r="BI44" s="48" t="s">
        <v>273</v>
      </c>
    </row>
    <row r="45" spans="1:61" x14ac:dyDescent="0.25">
      <c r="A45" s="49">
        <f>BG45</f>
        <v>185.18518518518516</v>
      </c>
      <c r="B45" s="48">
        <f>IF(A45=A44,B44,41)</f>
        <v>41</v>
      </c>
      <c r="C45" s="52" t="s">
        <v>498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>
        <v>96.296296296296291</v>
      </c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>
        <v>88.888888888888886</v>
      </c>
      <c r="BB45" s="50"/>
      <c r="BC45" s="50"/>
      <c r="BD45" s="50"/>
      <c r="BE45" s="50"/>
      <c r="BF45" s="50"/>
      <c r="BG45" s="50">
        <f>IF(ISERROR(SUM(LARGE(D45:BF45,1)+LARGE(D45:BF45,2)+LARGE(D45:BF45,3)+LARGE(D45:BF45,4)+LARGE(D45:BF45,5))),SUM(D45:BF45),SUM(LARGE(D45:BF45,1)+LARGE(D45:BF45,2)+LARGE(D45:BF45,3)+LARGE(D45:BF45,4)+LARGE(D45:BF45,5)))</f>
        <v>185.18518518518516</v>
      </c>
      <c r="BH45" s="5">
        <f>COUNTIF(D45:BF45,"&gt;.1")</f>
        <v>2</v>
      </c>
      <c r="BI45" s="48" t="s">
        <v>498</v>
      </c>
    </row>
    <row r="46" spans="1:61" x14ac:dyDescent="0.25">
      <c r="A46" s="49">
        <f>BG46</f>
        <v>179.22748046587054</v>
      </c>
      <c r="B46" s="48">
        <f>IF(A46=A45,B45,42)</f>
        <v>42</v>
      </c>
      <c r="C46" s="52" t="s">
        <v>143</v>
      </c>
      <c r="D46" s="73">
        <v>76.470588235294116</v>
      </c>
      <c r="E46" s="73"/>
      <c r="F46" s="73">
        <v>23.80952380952381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>
        <v>78.94736842105263</v>
      </c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>
        <f>IF(ISERROR(SUM(LARGE(D46:BF46,1)+LARGE(D46:BF46,2)+LARGE(D46:BF46,3)+LARGE(D46:BF46,4)+LARGE(D46:BF46,5))),SUM(D46:BF46),SUM(LARGE(D46:BF46,1)+LARGE(D46:BF46,2)+LARGE(D46:BF46,3)+LARGE(D46:BF46,4)+LARGE(D46:BF46,5)))</f>
        <v>179.22748046587054</v>
      </c>
      <c r="BH46" s="74">
        <f>COUNTIF(D46:BF46,"&gt;.1")</f>
        <v>3</v>
      </c>
      <c r="BI46" s="48" t="s">
        <v>143</v>
      </c>
    </row>
    <row r="47" spans="1:61" x14ac:dyDescent="0.25">
      <c r="A47" s="49">
        <f>BG47</f>
        <v>173.16379310344828</v>
      </c>
      <c r="B47" s="48">
        <f>IF(A47=A46,B46,43)</f>
        <v>43</v>
      </c>
      <c r="C47" s="52" t="s">
        <v>430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>
        <v>32</v>
      </c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>
        <v>68.75</v>
      </c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>
        <v>72.413793103448285</v>
      </c>
      <c r="BF47" s="50"/>
      <c r="BG47" s="50">
        <f>IF(ISERROR(SUM(LARGE(D47:BF47,1)+LARGE(D47:BF47,2)+LARGE(D47:BF47,3)+LARGE(D47:BF47,4)+LARGE(D47:BF47,5))),SUM(D47:BF47),SUM(LARGE(D47:BF47,1)+LARGE(D47:BF47,2)+LARGE(D47:BF47,3)+LARGE(D47:BF47,4)+LARGE(D47:BF47,5)))</f>
        <v>173.16379310344828</v>
      </c>
      <c r="BH47" s="5">
        <f>COUNTIF(D47:BF47,"&gt;.1")</f>
        <v>3</v>
      </c>
      <c r="BI47" s="48" t="s">
        <v>430</v>
      </c>
    </row>
    <row r="48" spans="1:61" x14ac:dyDescent="0.25">
      <c r="A48" s="49">
        <f>BG48</f>
        <v>164.41025641025641</v>
      </c>
      <c r="B48" s="48">
        <f>IF(A48=A47,B47,44)</f>
        <v>44</v>
      </c>
      <c r="C48" s="52" t="s">
        <v>219</v>
      </c>
      <c r="D48" s="73"/>
      <c r="E48" s="73"/>
      <c r="F48" s="73"/>
      <c r="G48" s="73"/>
      <c r="H48" s="73">
        <v>53.333333333333329</v>
      </c>
      <c r="I48" s="73"/>
      <c r="J48" s="73"/>
      <c r="K48" s="73"/>
      <c r="L48" s="73"/>
      <c r="M48" s="73"/>
      <c r="N48" s="73">
        <v>23.07692307692308</v>
      </c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>
        <v>88</v>
      </c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>
        <f>IF(ISERROR(SUM(LARGE(D48:BF48,1)+LARGE(D48:BF48,2)+LARGE(D48:BF48,3)+LARGE(D48:BF48,4)+LARGE(D48:BF48,5))),SUM(D48:BF48),SUM(LARGE(D48:BF48,1)+LARGE(D48:BF48,2)+LARGE(D48:BF48,3)+LARGE(D48:BF48,4)+LARGE(D48:BF48,5)))</f>
        <v>164.41025641025641</v>
      </c>
      <c r="BH48" s="74">
        <f>COUNTIF(D48:BF48,"&gt;.1")</f>
        <v>3</v>
      </c>
      <c r="BI48" s="48" t="s">
        <v>219</v>
      </c>
    </row>
    <row r="49" spans="1:61" x14ac:dyDescent="0.25">
      <c r="A49" s="49">
        <f>BG49</f>
        <v>161.14982578397212</v>
      </c>
      <c r="B49" s="48">
        <f>IF(A49=A48,B48,45)</f>
        <v>45</v>
      </c>
      <c r="C49" s="52" t="s">
        <v>253</v>
      </c>
      <c r="D49" s="50"/>
      <c r="E49" s="50">
        <v>92.857142857142861</v>
      </c>
      <c r="F49" s="50"/>
      <c r="G49" s="50"/>
      <c r="H49" s="50"/>
      <c r="I49" s="50"/>
      <c r="J49" s="50"/>
      <c r="K49" s="50">
        <v>68.292682926829272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>
        <f>IF(ISERROR(SUM(LARGE(D49:BF49,1)+LARGE(D49:BF49,2)+LARGE(D49:BF49,3)+LARGE(D49:BF49,4)+LARGE(D49:BF49,5))),SUM(D49:BF49),SUM(LARGE(D49:BF49,1)+LARGE(D49:BF49,2)+LARGE(D49:BF49,3)+LARGE(D49:BF49,4)+LARGE(D49:BF49,5)))</f>
        <v>161.14982578397212</v>
      </c>
      <c r="BH49" s="5">
        <f>COUNTIF(D49:BF49,"&gt;.1")</f>
        <v>2</v>
      </c>
      <c r="BI49" s="48" t="s">
        <v>253</v>
      </c>
    </row>
    <row r="50" spans="1:61" x14ac:dyDescent="0.25">
      <c r="A50" s="49">
        <f>BG50</f>
        <v>158.00137362637361</v>
      </c>
      <c r="B50" s="48">
        <f>IF(A50=A49,B49,46)</f>
        <v>46</v>
      </c>
      <c r="C50" s="52" t="s">
        <v>313</v>
      </c>
      <c r="D50" s="73"/>
      <c r="E50" s="73"/>
      <c r="F50" s="73"/>
      <c r="G50" s="73"/>
      <c r="H50" s="73"/>
      <c r="I50" s="73"/>
      <c r="J50" s="73"/>
      <c r="K50" s="73"/>
      <c r="L50" s="73"/>
      <c r="M50" s="73">
        <v>28.571428571428569</v>
      </c>
      <c r="N50" s="73">
        <v>30.769230769230774</v>
      </c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>
        <v>64.285714285714278</v>
      </c>
      <c r="AI50" s="73"/>
      <c r="AJ50" s="73"/>
      <c r="AK50" s="73"/>
      <c r="AL50" s="73"/>
      <c r="AM50" s="73"/>
      <c r="AN50" s="73">
        <v>34.375</v>
      </c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>
        <f>IF(ISERROR(SUM(LARGE(D50:BF50,1)+LARGE(D50:BF50,2)+LARGE(D50:BF50,3)+LARGE(D50:BF50,4)+LARGE(D50:BF50,5))),SUM(D50:BF50),SUM(LARGE(D50:BF50,1)+LARGE(D50:BF50,2)+LARGE(D50:BF50,3)+LARGE(D50:BF50,4)+LARGE(D50:BF50,5)))</f>
        <v>158.00137362637361</v>
      </c>
      <c r="BH50" s="74">
        <f>COUNTIF(D50:BF50,"&gt;.1")</f>
        <v>4</v>
      </c>
      <c r="BI50" s="48" t="s">
        <v>313</v>
      </c>
    </row>
    <row r="51" spans="1:61" x14ac:dyDescent="0.25">
      <c r="A51" s="49">
        <f>BG51</f>
        <v>153.45238095238093</v>
      </c>
      <c r="B51" s="48">
        <f>IF(A51=A50,B50,47)</f>
        <v>47</v>
      </c>
      <c r="C51" s="52" t="s">
        <v>182</v>
      </c>
      <c r="D51" s="50"/>
      <c r="E51" s="50"/>
      <c r="F51" s="50"/>
      <c r="G51" s="50">
        <v>29.166666666666657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>
        <v>64.285714285714278</v>
      </c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>
        <v>60</v>
      </c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>
        <f>IF(ISERROR(SUM(LARGE(D51:BF51,1)+LARGE(D51:BF51,2)+LARGE(D51:BF51,3)+LARGE(D51:BF51,4)+LARGE(D51:BF51,5))),SUM(D51:BF51),SUM(LARGE(D51:BF51,1)+LARGE(D51:BF51,2)+LARGE(D51:BF51,3)+LARGE(D51:BF51,4)+LARGE(D51:BF51,5)))</f>
        <v>153.45238095238093</v>
      </c>
      <c r="BH51" s="5">
        <f>COUNTIF(D51:BF51,"&gt;.1")</f>
        <v>3</v>
      </c>
      <c r="BI51" s="48" t="s">
        <v>182</v>
      </c>
    </row>
    <row r="52" spans="1:61" x14ac:dyDescent="0.25">
      <c r="A52" s="49">
        <f>BG52</f>
        <v>141.30434782608694</v>
      </c>
      <c r="B52" s="48">
        <f>IF(A52=A51,B51,48)</f>
        <v>48</v>
      </c>
      <c r="C52" s="52" t="s">
        <v>242</v>
      </c>
      <c r="D52" s="73"/>
      <c r="E52" s="73"/>
      <c r="F52" s="73"/>
      <c r="G52" s="73"/>
      <c r="H52" s="73"/>
      <c r="I52" s="73"/>
      <c r="J52" s="73">
        <v>50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>
        <v>91.304347826086953</v>
      </c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>
        <f>IF(ISERROR(SUM(LARGE(D52:BF52,1)+LARGE(D52:BF52,2)+LARGE(D52:BF52,3)+LARGE(D52:BF52,4)+LARGE(D52:BF52,5))),SUM(D52:BF52),SUM(LARGE(D52:BF52,1)+LARGE(D52:BF52,2)+LARGE(D52:BF52,3)+LARGE(D52:BF52,4)+LARGE(D52:BF52,5)))</f>
        <v>141.30434782608694</v>
      </c>
      <c r="BH52" s="74">
        <f>COUNTIF(D52:BF52,"&gt;.1")</f>
        <v>2</v>
      </c>
      <c r="BI52" s="48" t="s">
        <v>242</v>
      </c>
    </row>
    <row r="53" spans="1:61" x14ac:dyDescent="0.25">
      <c r="A53" s="49">
        <f>BG53</f>
        <v>117.10344827586206</v>
      </c>
      <c r="B53" s="48">
        <f>IF(A53=A52,B52,49)</f>
        <v>49</v>
      </c>
      <c r="C53" s="52" t="s">
        <v>567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>
        <v>24</v>
      </c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>
        <v>93.103448275862064</v>
      </c>
      <c r="BF53" s="50"/>
      <c r="BG53" s="50">
        <f>IF(ISERROR(SUM(LARGE(D53:BF53,1)+LARGE(D53:BF53,2)+LARGE(D53:BF53,3)+LARGE(D53:BF53,4)+LARGE(D53:BF53,5))),SUM(D53:BF53),SUM(LARGE(D53:BF53,1)+LARGE(D53:BF53,2)+LARGE(D53:BF53,3)+LARGE(D53:BF53,4)+LARGE(D53:BF53,5)))</f>
        <v>117.10344827586206</v>
      </c>
      <c r="BH53" s="5">
        <f>COUNTIF(D53:BF53,"&gt;.1")</f>
        <v>2</v>
      </c>
      <c r="BI53" s="48" t="s">
        <v>567</v>
      </c>
    </row>
    <row r="54" spans="1:61" x14ac:dyDescent="0.25">
      <c r="A54" s="49">
        <f>BG54</f>
        <v>113.33333333333333</v>
      </c>
      <c r="B54" s="48">
        <f>IF(A54=A53,B53,50)</f>
        <v>50</v>
      </c>
      <c r="C54" s="52" t="s">
        <v>570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>
        <v>83.333333333333329</v>
      </c>
      <c r="AV54" s="73">
        <v>30</v>
      </c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>
        <f>IF(ISERROR(SUM(LARGE(D54:BF54,1)+LARGE(D54:BF54,2)+LARGE(D54:BF54,3)+LARGE(D54:BF54,4)+LARGE(D54:BF54,5))),SUM(D54:BF54),SUM(LARGE(D54:BF54,1)+LARGE(D54:BF54,2)+LARGE(D54:BF54,3)+LARGE(D54:BF54,4)+LARGE(D54:BF54,5)))</f>
        <v>113.33333333333333</v>
      </c>
      <c r="BH54" s="74">
        <f>COUNTIF(D54:BF54,"&gt;.1")</f>
        <v>2</v>
      </c>
      <c r="BI54" s="48" t="s">
        <v>570</v>
      </c>
    </row>
    <row r="55" spans="1:61" x14ac:dyDescent="0.25">
      <c r="A55" s="49">
        <f>BG55</f>
        <v>109.86842105263158</v>
      </c>
      <c r="B55" s="48">
        <f>IF(A55=A54,B54,51)</f>
        <v>51</v>
      </c>
      <c r="C55" s="52" t="s">
        <v>359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>
        <v>62.5</v>
      </c>
      <c r="P55" s="50"/>
      <c r="Q55" s="50"/>
      <c r="R55" s="50"/>
      <c r="S55" s="50"/>
      <c r="T55" s="50">
        <v>47.368421052631575</v>
      </c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>
        <f>IF(ISERROR(SUM(LARGE(D55:BF55,1)+LARGE(D55:BF55,2)+LARGE(D55:BF55,3)+LARGE(D55:BF55,4)+LARGE(D55:BF55,5))),SUM(D55:BF55),SUM(LARGE(D55:BF55,1)+LARGE(D55:BF55,2)+LARGE(D55:BF55,3)+LARGE(D55:BF55,4)+LARGE(D55:BF55,5)))</f>
        <v>109.86842105263158</v>
      </c>
      <c r="BH55" s="5">
        <f>COUNTIF(D55:BF55,"&gt;.1")</f>
        <v>2</v>
      </c>
      <c r="BI55" s="48" t="s">
        <v>359</v>
      </c>
    </row>
    <row r="56" spans="1:61" x14ac:dyDescent="0.25">
      <c r="A56" s="49">
        <f>BG56</f>
        <v>101.7</v>
      </c>
      <c r="B56" s="48">
        <f>IF(A56=A55,B55,52)</f>
        <v>52</v>
      </c>
      <c r="C56" s="52" t="s">
        <v>106</v>
      </c>
      <c r="D56" s="73">
        <v>101.7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>
        <f>IF(ISERROR(SUM(LARGE(D56:BF56,1)+LARGE(D56:BF56,2)+LARGE(D56:BF56,3)+LARGE(D56:BF56,4)+LARGE(D56:BF56,5))),SUM(D56:BF56),SUM(LARGE(D56:BF56,1)+LARGE(D56:BF56,2)+LARGE(D56:BF56,3)+LARGE(D56:BF56,4)+LARGE(D56:BF56,5)))</f>
        <v>101.7</v>
      </c>
      <c r="BH56" s="74">
        <f>COUNTIF(D56:BF56,"&gt;.1")</f>
        <v>1</v>
      </c>
      <c r="BI56" s="48" t="s">
        <v>106</v>
      </c>
    </row>
    <row r="57" spans="1:61" x14ac:dyDescent="0.25">
      <c r="A57" s="49">
        <f>BG57</f>
        <v>101.3</v>
      </c>
      <c r="B57" s="48">
        <f>IF(A57=A56,B56,53)</f>
        <v>53</v>
      </c>
      <c r="C57" s="52" t="s">
        <v>511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>
        <v>101.3</v>
      </c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>
        <f>IF(ISERROR(SUM(LARGE(D57:BF57,1)+LARGE(D57:BF57,2)+LARGE(D57:BF57,3)+LARGE(D57:BF57,4)+LARGE(D57:BF57,5))),SUM(D57:BF57),SUM(LARGE(D57:BF57,1)+LARGE(D57:BF57,2)+LARGE(D57:BF57,3)+LARGE(D57:BF57,4)+LARGE(D57:BF57,5)))</f>
        <v>101.3</v>
      </c>
      <c r="BH57" s="5">
        <f>COUNTIF(D57:BF57,"&gt;.1")</f>
        <v>1</v>
      </c>
      <c r="BI57" s="48" t="s">
        <v>511</v>
      </c>
    </row>
    <row r="58" spans="1:61" x14ac:dyDescent="0.25">
      <c r="A58" s="49">
        <f>BG58</f>
        <v>100.8</v>
      </c>
      <c r="B58" s="48">
        <f>IF(A58=A57,B57,54)</f>
        <v>54</v>
      </c>
      <c r="C58" s="52" t="s">
        <v>358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>
        <v>100.8</v>
      </c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>
        <f>IF(ISERROR(SUM(LARGE(D58:BF58,1)+LARGE(D58:BF58,2)+LARGE(D58:BF58,3)+LARGE(D58:BF58,4)+LARGE(D58:BF58,5))),SUM(D58:BF58),SUM(LARGE(D58:BF58,1)+LARGE(D58:BF58,2)+LARGE(D58:BF58,3)+LARGE(D58:BF58,4)+LARGE(D58:BF58,5)))</f>
        <v>100.8</v>
      </c>
      <c r="BH58" s="74">
        <f>COUNTIF(D58:BF58,"&gt;.1")</f>
        <v>1</v>
      </c>
      <c r="BI58" s="48" t="s">
        <v>358</v>
      </c>
    </row>
    <row r="59" spans="1:61" x14ac:dyDescent="0.25">
      <c r="A59" s="49">
        <f>BG59</f>
        <v>97.877984084880637</v>
      </c>
      <c r="B59" s="48">
        <f>IF(A59=A58,B58,55)</f>
        <v>55</v>
      </c>
      <c r="C59" s="52" t="s">
        <v>606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>
        <v>46.153846153846153</v>
      </c>
      <c r="BC59" s="50"/>
      <c r="BD59" s="50"/>
      <c r="BE59" s="50">
        <v>51.724137931034484</v>
      </c>
      <c r="BF59" s="50"/>
      <c r="BG59" s="50">
        <f>IF(ISERROR(SUM(LARGE(D59:BF59,1)+LARGE(D59:BF59,2)+LARGE(D59:BF59,3)+LARGE(D59:BF59,4)+LARGE(D59:BF59,5))),SUM(D59:BF59),SUM(LARGE(D59:BF59,1)+LARGE(D59:BF59,2)+LARGE(D59:BF59,3)+LARGE(D59:BF59,4)+LARGE(D59:BF59,5)))</f>
        <v>97.877984084880637</v>
      </c>
      <c r="BH59" s="5">
        <f>COUNTIF(D59:BF59,"&gt;.1")</f>
        <v>2</v>
      </c>
      <c r="BI59" s="48" t="s">
        <v>606</v>
      </c>
    </row>
    <row r="60" spans="1:61" x14ac:dyDescent="0.25">
      <c r="A60" s="49">
        <f>BG60</f>
        <v>88.235294117647058</v>
      </c>
      <c r="B60" s="48">
        <f>IF(A60=A59,B59,56)</f>
        <v>56</v>
      </c>
      <c r="C60" s="52" t="s">
        <v>387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>
        <v>88.235294117647058</v>
      </c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>
        <f>IF(ISERROR(SUM(LARGE(D60:BF60,1)+LARGE(D60:BF60,2)+LARGE(D60:BF60,3)+LARGE(D60:BF60,4)+LARGE(D60:BF60,5))),SUM(D60:BF60),SUM(LARGE(D60:BF60,1)+LARGE(D60:BF60,2)+LARGE(D60:BF60,3)+LARGE(D60:BF60,4)+LARGE(D60:BF60,5)))</f>
        <v>88.235294117647058</v>
      </c>
      <c r="BH60" s="74">
        <f>COUNTIF(D60:BF60,"&gt;.1")</f>
        <v>1</v>
      </c>
      <c r="BI60" s="48" t="s">
        <v>387</v>
      </c>
    </row>
    <row r="61" spans="1:61" x14ac:dyDescent="0.25">
      <c r="A61" s="49">
        <f>BG61</f>
        <v>87.5</v>
      </c>
      <c r="B61" s="48">
        <f>IF(A61=A60,B60,57)</f>
        <v>57</v>
      </c>
      <c r="C61" s="52" t="s">
        <v>497</v>
      </c>
      <c r="D61" s="50"/>
      <c r="E61" s="50"/>
      <c r="F61" s="50"/>
      <c r="G61" s="50">
        <v>87.5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>
        <f>IF(ISERROR(SUM(LARGE(D61:BF61,1)+LARGE(D61:BF61,2)+LARGE(D61:BF61,3)+LARGE(D61:BF61,4)+LARGE(D61:BF61,5))),SUM(D61:BF61),SUM(LARGE(D61:BF61,1)+LARGE(D61:BF61,2)+LARGE(D61:BF61,3)+LARGE(D61:BF61,4)+LARGE(D61:BF61,5)))</f>
        <v>87.5</v>
      </c>
      <c r="BH61" s="5">
        <f>COUNTIF(D61:BF61,"&gt;.1")</f>
        <v>1</v>
      </c>
      <c r="BI61" s="48" t="s">
        <v>497</v>
      </c>
    </row>
    <row r="62" spans="1:61" x14ac:dyDescent="0.25">
      <c r="A62" s="49">
        <f>BG62</f>
        <v>86.666666666666671</v>
      </c>
      <c r="B62" s="48">
        <f>IF(A62=A61,B61,58)</f>
        <v>58</v>
      </c>
      <c r="C62" s="52" t="s">
        <v>214</v>
      </c>
      <c r="D62" s="73"/>
      <c r="E62" s="73"/>
      <c r="F62" s="73"/>
      <c r="G62" s="73"/>
      <c r="H62" s="73">
        <v>86.666666666666671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>
        <f>IF(ISERROR(SUM(LARGE(D62:BF62,1)+LARGE(D62:BF62,2)+LARGE(D62:BF62,3)+LARGE(D62:BF62,4)+LARGE(D62:BF62,5))),SUM(D62:BF62),SUM(LARGE(D62:BF62,1)+LARGE(D62:BF62,2)+LARGE(D62:BF62,3)+LARGE(D62:BF62,4)+LARGE(D62:BF62,5)))</f>
        <v>86.666666666666671</v>
      </c>
      <c r="BH62" s="74">
        <f>COUNTIF(D62:BF62,"&gt;.1")</f>
        <v>1</v>
      </c>
      <c r="BI62" s="48" t="s">
        <v>214</v>
      </c>
    </row>
    <row r="63" spans="1:61" x14ac:dyDescent="0.25">
      <c r="A63" s="49">
        <f>BG63</f>
        <v>83.7979094076655</v>
      </c>
      <c r="B63" s="48">
        <f>IF(A63=A62,B62,59)</f>
        <v>59</v>
      </c>
      <c r="C63" s="52" t="s">
        <v>277</v>
      </c>
      <c r="D63" s="50"/>
      <c r="E63" s="50"/>
      <c r="F63" s="50"/>
      <c r="G63" s="50"/>
      <c r="H63" s="50"/>
      <c r="I63" s="50"/>
      <c r="J63" s="50"/>
      <c r="K63" s="50">
        <v>19.512195121951223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>
        <v>64.285714285714278</v>
      </c>
      <c r="BA63" s="50"/>
      <c r="BB63" s="50"/>
      <c r="BC63" s="50"/>
      <c r="BD63" s="50"/>
      <c r="BE63" s="50"/>
      <c r="BF63" s="50"/>
      <c r="BG63" s="50">
        <f>IF(ISERROR(SUM(LARGE(D63:BF63,1)+LARGE(D63:BF63,2)+LARGE(D63:BF63,3)+LARGE(D63:BF63,4)+LARGE(D63:BF63,5))),SUM(D63:BF63),SUM(LARGE(D63:BF63,1)+LARGE(D63:BF63,2)+LARGE(D63:BF63,3)+LARGE(D63:BF63,4)+LARGE(D63:BF63,5)))</f>
        <v>83.7979094076655</v>
      </c>
      <c r="BH63" s="5">
        <f>COUNTIF(D63:BF63,"&gt;.1")</f>
        <v>2</v>
      </c>
      <c r="BI63" s="48" t="s">
        <v>277</v>
      </c>
    </row>
    <row r="64" spans="1:61" x14ac:dyDescent="0.25">
      <c r="A64" s="49">
        <f>BG64</f>
        <v>82.926829268292678</v>
      </c>
      <c r="B64" s="48">
        <f>IF(A64=A63,B63,60)</f>
        <v>60</v>
      </c>
      <c r="C64" s="52" t="s">
        <v>274</v>
      </c>
      <c r="D64" s="73"/>
      <c r="E64" s="73"/>
      <c r="F64" s="73"/>
      <c r="G64" s="73"/>
      <c r="H64" s="73"/>
      <c r="I64" s="73"/>
      <c r="J64" s="73"/>
      <c r="K64" s="73">
        <v>82.926829268292678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>
        <f>IF(ISERROR(SUM(LARGE(D64:BF64,1)+LARGE(D64:BF64,2)+LARGE(D64:BF64,3)+LARGE(D64:BF64,4)+LARGE(D64:BF64,5))),SUM(D64:BF64),SUM(LARGE(D64:BF64,1)+LARGE(D64:BF64,2)+LARGE(D64:BF64,3)+LARGE(D64:BF64,4)+LARGE(D64:BF64,5)))</f>
        <v>82.926829268292678</v>
      </c>
      <c r="BH64" s="74">
        <f>COUNTIF(D64:BF64,"&gt;.1")</f>
        <v>1</v>
      </c>
      <c r="BI64" s="48" t="s">
        <v>274</v>
      </c>
    </row>
    <row r="65" spans="1:61" x14ac:dyDescent="0.25">
      <c r="A65" s="49">
        <f>BG65</f>
        <v>81.379310344827587</v>
      </c>
      <c r="B65" s="48">
        <f>IF(A65=A64,B64,61)</f>
        <v>61</v>
      </c>
      <c r="C65" s="52" t="s">
        <v>239</v>
      </c>
      <c r="D65" s="50"/>
      <c r="E65" s="50"/>
      <c r="F65" s="50"/>
      <c r="G65" s="50"/>
      <c r="H65" s="50"/>
      <c r="I65" s="50">
        <v>41.379310344827587</v>
      </c>
      <c r="J65" s="50"/>
      <c r="K65" s="50"/>
      <c r="L65" s="50"/>
      <c r="M65" s="50"/>
      <c r="N65" s="50"/>
      <c r="O65" s="50"/>
      <c r="P65" s="50"/>
      <c r="Q65" s="50"/>
      <c r="R65" s="50"/>
      <c r="S65" s="50">
        <v>40</v>
      </c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>
        <f>IF(ISERROR(SUM(LARGE(D65:BF65,1)+LARGE(D65:BF65,2)+LARGE(D65:BF65,3)+LARGE(D65:BF65,4)+LARGE(D65:BF65,5))),SUM(D65:BF65),SUM(LARGE(D65:BF65,1)+LARGE(D65:BF65,2)+LARGE(D65:BF65,3)+LARGE(D65:BF65,4)+LARGE(D65:BF65,5)))</f>
        <v>81.379310344827587</v>
      </c>
      <c r="BH65" s="5">
        <f>COUNTIF(D65:BF65,"&gt;.1")</f>
        <v>2</v>
      </c>
      <c r="BI65" s="48" t="s">
        <v>239</v>
      </c>
    </row>
    <row r="66" spans="1:61" x14ac:dyDescent="0.25">
      <c r="A66" s="49">
        <f>BG66</f>
        <v>80.77546808196962</v>
      </c>
      <c r="B66" s="48">
        <f>IF(A66=A65,B65,62)</f>
        <v>62</v>
      </c>
      <c r="C66" s="52" t="s">
        <v>142</v>
      </c>
      <c r="D66" s="73">
        <v>41.17647058823529</v>
      </c>
      <c r="E66" s="73"/>
      <c r="F66" s="73">
        <v>23.80952380952381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>
        <v>15.78947368421052</v>
      </c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>
        <f>IF(ISERROR(SUM(LARGE(D66:BF66,1)+LARGE(D66:BF66,2)+LARGE(D66:BF66,3)+LARGE(D66:BF66,4)+LARGE(D66:BF66,5))),SUM(D66:BF66),SUM(LARGE(D66:BF66,1)+LARGE(D66:BF66,2)+LARGE(D66:BF66,3)+LARGE(D66:BF66,4)+LARGE(D66:BF66,5)))</f>
        <v>80.77546808196962</v>
      </c>
      <c r="BH66" s="74">
        <f>COUNTIF(D66:BF66,"&gt;.1")</f>
        <v>3</v>
      </c>
      <c r="BI66" s="48" t="s">
        <v>142</v>
      </c>
    </row>
    <row r="67" spans="1:61" x14ac:dyDescent="0.25">
      <c r="A67" s="49">
        <f>BG67</f>
        <v>79.166666666666657</v>
      </c>
      <c r="B67" s="48">
        <f>IF(A67=A66,B66,63)</f>
        <v>63</v>
      </c>
      <c r="C67" s="52" t="s">
        <v>177</v>
      </c>
      <c r="D67" s="50"/>
      <c r="E67" s="50"/>
      <c r="F67" s="50"/>
      <c r="G67" s="50">
        <v>79.166666666666657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>
        <f>IF(ISERROR(SUM(LARGE(D67:BF67,1)+LARGE(D67:BF67,2)+LARGE(D67:BF67,3)+LARGE(D67:BF67,4)+LARGE(D67:BF67,5))),SUM(D67:BF67),SUM(LARGE(D67:BF67,1)+LARGE(D67:BF67,2)+LARGE(D67:BF67,3)+LARGE(D67:BF67,4)+LARGE(D67:BF67,5)))</f>
        <v>79.166666666666657</v>
      </c>
      <c r="BH67" s="5">
        <f>COUNTIF(D67:BF67,"&gt;.1")</f>
        <v>1</v>
      </c>
      <c r="BI67" s="48" t="s">
        <v>177</v>
      </c>
    </row>
    <row r="68" spans="1:61" x14ac:dyDescent="0.25">
      <c r="A68" s="49">
        <f>BG68</f>
        <v>77.951407219699888</v>
      </c>
      <c r="B68" s="48">
        <f>IF(A68=A67,B67,64)</f>
        <v>64</v>
      </c>
      <c r="C68" s="52" t="s">
        <v>130</v>
      </c>
      <c r="D68" s="73"/>
      <c r="E68" s="73">
        <v>28.571428571428569</v>
      </c>
      <c r="F68" s="73"/>
      <c r="G68" s="73"/>
      <c r="H68" s="73"/>
      <c r="I68" s="73"/>
      <c r="J68" s="73"/>
      <c r="K68" s="73">
        <v>36.585365853658537</v>
      </c>
      <c r="L68" s="73">
        <v>9.0909090909090793</v>
      </c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>
        <v>3.7037037037037095</v>
      </c>
      <c r="BB68" s="73"/>
      <c r="BC68" s="73"/>
      <c r="BD68" s="73"/>
      <c r="BE68" s="73"/>
      <c r="BF68" s="73"/>
      <c r="BG68" s="73">
        <f>IF(ISERROR(SUM(LARGE(D68:BF68,1)+LARGE(D68:BF68,2)+LARGE(D68:BF68,3)+LARGE(D68:BF68,4)+LARGE(D68:BF68,5))),SUM(D68:BF68),SUM(LARGE(D68:BF68,1)+LARGE(D68:BF68,2)+LARGE(D68:BF68,3)+LARGE(D68:BF68,4)+LARGE(D68:BF68,5)))</f>
        <v>77.951407219699888</v>
      </c>
      <c r="BH68" s="74">
        <f>COUNTIF(D68:BF68,"&gt;.1")</f>
        <v>4</v>
      </c>
      <c r="BI68" s="48" t="s">
        <v>130</v>
      </c>
    </row>
    <row r="69" spans="1:61" x14ac:dyDescent="0.25">
      <c r="A69" s="49">
        <f>BG69</f>
        <v>76.92307692307692</v>
      </c>
      <c r="B69" s="48">
        <f>IF(A69=A68,B68,65)</f>
        <v>65</v>
      </c>
      <c r="C69" s="52" t="s">
        <v>394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>
        <v>76.92307692307692</v>
      </c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>
        <f>IF(ISERROR(SUM(LARGE(D69:BF69,1)+LARGE(D69:BF69,2)+LARGE(D69:BF69,3)+LARGE(D69:BF69,4)+LARGE(D69:BF69,5))),SUM(D69:BF69),SUM(LARGE(D69:BF69,1)+LARGE(D69:BF69,2)+LARGE(D69:BF69,3)+LARGE(D69:BF69,4)+LARGE(D69:BF69,5)))</f>
        <v>76.92307692307692</v>
      </c>
      <c r="BH69" s="5">
        <f>COUNTIF(D69:BF69,"&gt;.1")</f>
        <v>1</v>
      </c>
      <c r="BI69" s="48" t="s">
        <v>394</v>
      </c>
    </row>
    <row r="70" spans="1:61" x14ac:dyDescent="0.25">
      <c r="A70" s="49">
        <f>BG70</f>
        <v>76.136363636363626</v>
      </c>
      <c r="B70" s="48">
        <f>IF(A70=A69,B69,66)</f>
        <v>66</v>
      </c>
      <c r="C70" s="52" t="s">
        <v>331</v>
      </c>
      <c r="D70" s="73"/>
      <c r="E70" s="73"/>
      <c r="F70" s="73"/>
      <c r="G70" s="73"/>
      <c r="H70" s="73"/>
      <c r="I70" s="73"/>
      <c r="J70" s="73"/>
      <c r="K70" s="73"/>
      <c r="L70" s="73">
        <v>63.636363636363633</v>
      </c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>
        <v>12.5</v>
      </c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>
        <f>IF(ISERROR(SUM(LARGE(D70:BF70,1)+LARGE(D70:BF70,2)+LARGE(D70:BF70,3)+LARGE(D70:BF70,4)+LARGE(D70:BF70,5))),SUM(D70:BF70),SUM(LARGE(D70:BF70,1)+LARGE(D70:BF70,2)+LARGE(D70:BF70,3)+LARGE(D70:BF70,4)+LARGE(D70:BF70,5)))</f>
        <v>76.136363636363626</v>
      </c>
      <c r="BH70" s="74">
        <f>COUNTIF(D70:BF70,"&gt;.1")</f>
        <v>2</v>
      </c>
      <c r="BI70" s="48" t="s">
        <v>331</v>
      </c>
    </row>
    <row r="71" spans="1:61" x14ac:dyDescent="0.25">
      <c r="A71" s="49">
        <f>BG71</f>
        <v>72.787081339712898</v>
      </c>
      <c r="B71" s="48">
        <f>IF(A71=A70,B70,67)</f>
        <v>67</v>
      </c>
      <c r="C71" s="52" t="s">
        <v>390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>
        <v>18.181818181818173</v>
      </c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>
        <v>42.105263157894733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>
        <v>12.5</v>
      </c>
      <c r="AZ71" s="50"/>
      <c r="BA71" s="50"/>
      <c r="BB71" s="50"/>
      <c r="BC71" s="50"/>
      <c r="BD71" s="50"/>
      <c r="BE71" s="50"/>
      <c r="BF71" s="50"/>
      <c r="BG71" s="50">
        <f>IF(ISERROR(SUM(LARGE(D71:BF71,1)+LARGE(D71:BF71,2)+LARGE(D71:BF71,3)+LARGE(D71:BF71,4)+LARGE(D71:BF71,5))),SUM(D71:BF71),SUM(LARGE(D71:BF71,1)+LARGE(D71:BF71,2)+LARGE(D71:BF71,3)+LARGE(D71:BF71,4)+LARGE(D71:BF71,5)))</f>
        <v>72.787081339712898</v>
      </c>
      <c r="BH71" s="5">
        <f>COUNTIF(D71:BF71,"&gt;.1")</f>
        <v>3</v>
      </c>
      <c r="BI71" s="48" t="s">
        <v>390</v>
      </c>
    </row>
    <row r="72" spans="1:61" x14ac:dyDescent="0.25">
      <c r="A72" s="49">
        <f>BG72</f>
        <v>70.324338809576275</v>
      </c>
      <c r="B72" s="48">
        <f>IF(A72=A71,B71,68)</f>
        <v>68</v>
      </c>
      <c r="C72" s="52" t="s">
        <v>278</v>
      </c>
      <c r="D72" s="73"/>
      <c r="E72" s="73"/>
      <c r="F72" s="73"/>
      <c r="G72" s="73"/>
      <c r="H72" s="73"/>
      <c r="I72" s="73"/>
      <c r="J72" s="73"/>
      <c r="K72" s="73">
        <v>7.3170731707317032</v>
      </c>
      <c r="L72" s="73">
        <v>31.818181818181813</v>
      </c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>
        <v>5.2631578947368354</v>
      </c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>
        <v>25.925925925925924</v>
      </c>
      <c r="BB72" s="73"/>
      <c r="BC72" s="73"/>
      <c r="BD72" s="73"/>
      <c r="BE72" s="73"/>
      <c r="BF72" s="73"/>
      <c r="BG72" s="73">
        <f>IF(ISERROR(SUM(LARGE(D72:BF72,1)+LARGE(D72:BF72,2)+LARGE(D72:BF72,3)+LARGE(D72:BF72,4)+LARGE(D72:BF72,5))),SUM(D72:BF72),SUM(LARGE(D72:BF72,1)+LARGE(D72:BF72,2)+LARGE(D72:BF72,3)+LARGE(D72:BF72,4)+LARGE(D72:BF72,5)))</f>
        <v>70.324338809576275</v>
      </c>
      <c r="BH72" s="74">
        <f>COUNTIF(D72:BF72,"&gt;.1")</f>
        <v>4</v>
      </c>
      <c r="BI72" s="48" t="s">
        <v>278</v>
      </c>
    </row>
    <row r="73" spans="1:61" x14ac:dyDescent="0.25">
      <c r="A73" s="49">
        <f>BG73</f>
        <v>68</v>
      </c>
      <c r="B73" s="48">
        <f>IF(A73=A72,B72,69)</f>
        <v>69</v>
      </c>
      <c r="C73" s="52" t="s">
        <v>564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>
        <v>68</v>
      </c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>
        <f>IF(ISERROR(SUM(LARGE(D73:BF73,1)+LARGE(D73:BF73,2)+LARGE(D73:BF73,3)+LARGE(D73:BF73,4)+LARGE(D73:BF73,5))),SUM(D73:BF73),SUM(LARGE(D73:BF73,1)+LARGE(D73:BF73,2)+LARGE(D73:BF73,3)+LARGE(D73:BF73,4)+LARGE(D73:BF73,5)))</f>
        <v>68</v>
      </c>
      <c r="BH73" s="5">
        <f>COUNTIF(D73:BF73,"&gt;.1")</f>
        <v>1</v>
      </c>
      <c r="BI73" s="48" t="s">
        <v>564</v>
      </c>
    </row>
    <row r="74" spans="1:61" x14ac:dyDescent="0.25">
      <c r="A74" s="49">
        <f>BG74</f>
        <v>68</v>
      </c>
      <c r="B74" s="48">
        <f>IF(A74=A73,B73,70)</f>
        <v>69</v>
      </c>
      <c r="C74" s="52" t="s">
        <v>563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>
        <v>68</v>
      </c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>
        <f>IF(ISERROR(SUM(LARGE(D74:BF74,1)+LARGE(D74:BF74,2)+LARGE(D74:BF74,3)+LARGE(D74:BF74,4)+LARGE(D74:BF74,5))),SUM(D74:BF74),SUM(LARGE(D74:BF74,1)+LARGE(D74:BF74,2)+LARGE(D74:BF74,3)+LARGE(D74:BF74,4)+LARGE(D74:BF74,5)))</f>
        <v>68</v>
      </c>
      <c r="BH74" s="74">
        <f>COUNTIF(D74:BF74,"&gt;.1")</f>
        <v>1</v>
      </c>
      <c r="BI74" s="48" t="s">
        <v>563</v>
      </c>
    </row>
    <row r="75" spans="1:61" x14ac:dyDescent="0.25">
      <c r="A75" s="49">
        <f>BG75</f>
        <v>66.666666666666657</v>
      </c>
      <c r="B75" s="48">
        <f>IF(A75=A74,B74,71)</f>
        <v>71</v>
      </c>
      <c r="C75" s="52" t="s">
        <v>178</v>
      </c>
      <c r="D75" s="50"/>
      <c r="E75" s="50"/>
      <c r="F75" s="50"/>
      <c r="G75" s="50">
        <v>66.666666666666657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>
        <f>IF(ISERROR(SUM(LARGE(D75:BF75,1)+LARGE(D75:BF75,2)+LARGE(D75:BF75,3)+LARGE(D75:BF75,4)+LARGE(D75:BF75,5))),SUM(D75:BF75),SUM(LARGE(D75:BF75,1)+LARGE(D75:BF75,2)+LARGE(D75:BF75,3)+LARGE(D75:BF75,4)+LARGE(D75:BF75,5)))</f>
        <v>66.666666666666657</v>
      </c>
      <c r="BH75" s="5">
        <f>COUNTIF(D75:BF75,"&gt;.1")</f>
        <v>1</v>
      </c>
      <c r="BI75" s="48" t="s">
        <v>178</v>
      </c>
    </row>
    <row r="76" spans="1:61" x14ac:dyDescent="0.25">
      <c r="A76" s="49">
        <f>BG76</f>
        <v>66.666666666666657</v>
      </c>
      <c r="B76" s="48">
        <f>IF(A76=A75,B75,72)</f>
        <v>71</v>
      </c>
      <c r="C76" s="52" t="s">
        <v>398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>
        <v>66.666666666666657</v>
      </c>
      <c r="BE76" s="73"/>
      <c r="BF76" s="73"/>
      <c r="BG76" s="73">
        <f>IF(ISERROR(SUM(LARGE(D76:BF76,1)+LARGE(D76:BF76,2)+LARGE(D76:BF76,3)+LARGE(D76:BF76,4)+LARGE(D76:BF76,5))),SUM(D76:BF76),SUM(LARGE(D76:BF76,1)+LARGE(D76:BF76,2)+LARGE(D76:BF76,3)+LARGE(D76:BF76,4)+LARGE(D76:BF76,5)))</f>
        <v>66.666666666666657</v>
      </c>
      <c r="BH76" s="74">
        <f>COUNTIF(D76:BF76,"&gt;.1")</f>
        <v>1</v>
      </c>
      <c r="BI76" s="48" t="s">
        <v>398</v>
      </c>
    </row>
    <row r="77" spans="1:61" x14ac:dyDescent="0.25">
      <c r="A77" s="49">
        <f>BG77</f>
        <v>62.5</v>
      </c>
      <c r="B77" s="48">
        <f>IF(A77=A76,B76,73)</f>
        <v>73</v>
      </c>
      <c r="C77" s="52" t="s">
        <v>179</v>
      </c>
      <c r="D77" s="50"/>
      <c r="E77" s="50"/>
      <c r="F77" s="50"/>
      <c r="G77" s="50">
        <v>62.5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>
        <f>IF(ISERROR(SUM(LARGE(D77:BF77,1)+LARGE(D77:BF77,2)+LARGE(D77:BF77,3)+LARGE(D77:BF77,4)+LARGE(D77:BF77,5))),SUM(D77:BF77),SUM(LARGE(D77:BF77,1)+LARGE(D77:BF77,2)+LARGE(D77:BF77,3)+LARGE(D77:BF77,4)+LARGE(D77:BF77,5)))</f>
        <v>62.5</v>
      </c>
      <c r="BH77" s="5">
        <f>COUNTIF(D77:BF77,"&gt;.1")</f>
        <v>1</v>
      </c>
      <c r="BI77" s="48" t="s">
        <v>179</v>
      </c>
    </row>
    <row r="78" spans="1:61" x14ac:dyDescent="0.25">
      <c r="A78" s="49">
        <f>BG78</f>
        <v>61.53846153846154</v>
      </c>
      <c r="B78" s="48">
        <f>IF(A78=A77,B77,74)</f>
        <v>74</v>
      </c>
      <c r="C78" s="52" t="s">
        <v>90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>
        <v>61.53846153846154</v>
      </c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>
        <f>IF(ISERROR(SUM(LARGE(D78:BF78,1)+LARGE(D78:BF78,2)+LARGE(D78:BF78,3)+LARGE(D78:BF78,4)+LARGE(D78:BF78,5))),SUM(D78:BF78),SUM(LARGE(D78:BF78,1)+LARGE(D78:BF78,2)+LARGE(D78:BF78,3)+LARGE(D78:BF78,4)+LARGE(D78:BF78,5)))</f>
        <v>61.53846153846154</v>
      </c>
      <c r="BH78" s="74">
        <f>COUNTIF(D78:BF78,"&gt;.1")</f>
        <v>1</v>
      </c>
      <c r="BI78" s="48" t="s">
        <v>90</v>
      </c>
    </row>
    <row r="79" spans="1:61" x14ac:dyDescent="0.25">
      <c r="A79" s="49">
        <f>BG79</f>
        <v>60</v>
      </c>
      <c r="B79" s="48">
        <f>IF(A79=A78,B78,75)</f>
        <v>75</v>
      </c>
      <c r="C79" s="52" t="s">
        <v>218</v>
      </c>
      <c r="D79" s="50"/>
      <c r="E79" s="50"/>
      <c r="F79" s="50"/>
      <c r="G79" s="50"/>
      <c r="H79" s="50">
        <v>60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>
        <f>IF(ISERROR(SUM(LARGE(D79:BF79,1)+LARGE(D79:BF79,2)+LARGE(D79:BF79,3)+LARGE(D79:BF79,4)+LARGE(D79:BF79,5))),SUM(D79:BF79),SUM(LARGE(D79:BF79,1)+LARGE(D79:BF79,2)+LARGE(D79:BF79,3)+LARGE(D79:BF79,4)+LARGE(D79:BF79,5)))</f>
        <v>60</v>
      </c>
      <c r="BH79" s="5">
        <f>COUNTIF(D79:BF79,"&gt;.1")</f>
        <v>1</v>
      </c>
      <c r="BI79" s="48" t="s">
        <v>218</v>
      </c>
    </row>
    <row r="80" spans="1:61" x14ac:dyDescent="0.25">
      <c r="A80" s="49">
        <f>BG80</f>
        <v>59.946949602122025</v>
      </c>
      <c r="B80" s="48">
        <f>IF(A80=A79,B79,76)</f>
        <v>76</v>
      </c>
      <c r="C80" s="52" t="s">
        <v>132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>
        <v>46.153846153846153</v>
      </c>
      <c r="BC80" s="73"/>
      <c r="BD80" s="73"/>
      <c r="BE80" s="73">
        <v>13.793103448275872</v>
      </c>
      <c r="BF80" s="73"/>
      <c r="BG80" s="73">
        <f>IF(ISERROR(SUM(LARGE(D80:BF80,1)+LARGE(D80:BF80,2)+LARGE(D80:BF80,3)+LARGE(D80:BF80,4)+LARGE(D80:BF80,5))),SUM(D80:BF80),SUM(LARGE(D80:BF80,1)+LARGE(D80:BF80,2)+LARGE(D80:BF80,3)+LARGE(D80:BF80,4)+LARGE(D80:BF80,5)))</f>
        <v>59.946949602122025</v>
      </c>
      <c r="BH80" s="74">
        <f>COUNTIF(D80:BF80,"&gt;.1")</f>
        <v>2</v>
      </c>
      <c r="BI80" s="48" t="s">
        <v>132</v>
      </c>
    </row>
    <row r="81" spans="1:61" x14ac:dyDescent="0.25">
      <c r="A81" s="49">
        <f>BG81</f>
        <v>57.142857142857132</v>
      </c>
      <c r="B81" s="48">
        <f>IF(A81=A80,B80,77)</f>
        <v>77</v>
      </c>
      <c r="C81" s="52" t="s">
        <v>314</v>
      </c>
      <c r="D81" s="50"/>
      <c r="E81" s="50"/>
      <c r="F81" s="50"/>
      <c r="G81" s="50"/>
      <c r="H81" s="50"/>
      <c r="I81" s="50"/>
      <c r="J81" s="50"/>
      <c r="K81" s="50"/>
      <c r="L81" s="50"/>
      <c r="M81" s="50">
        <v>14.285714285714278</v>
      </c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>
        <v>42.857142857142854</v>
      </c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>
        <f>IF(ISERROR(SUM(LARGE(D81:BF81,1)+LARGE(D81:BF81,2)+LARGE(D81:BF81,3)+LARGE(D81:BF81,4)+LARGE(D81:BF81,5))),SUM(D81:BF81),SUM(LARGE(D81:BF81,1)+LARGE(D81:BF81,2)+LARGE(D81:BF81,3)+LARGE(D81:BF81,4)+LARGE(D81:BF81,5)))</f>
        <v>57.142857142857132</v>
      </c>
      <c r="BH81" s="5">
        <f>COUNTIF(D81:BF81,"&gt;.1")</f>
        <v>2</v>
      </c>
      <c r="BI81" s="48" t="s">
        <v>314</v>
      </c>
    </row>
    <row r="82" spans="1:61" x14ac:dyDescent="0.25">
      <c r="A82" s="49">
        <f>BG82</f>
        <v>56.698564593301427</v>
      </c>
      <c r="B82" s="48">
        <f>IF(A82=A81,B81,78)</f>
        <v>78</v>
      </c>
      <c r="C82" s="52" t="s">
        <v>332</v>
      </c>
      <c r="D82" s="73"/>
      <c r="E82" s="73"/>
      <c r="F82" s="73"/>
      <c r="G82" s="73"/>
      <c r="H82" s="73"/>
      <c r="I82" s="73"/>
      <c r="J82" s="73"/>
      <c r="K82" s="73"/>
      <c r="L82" s="73">
        <v>40.909090909090907</v>
      </c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>
        <v>15.78947368421052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>
        <f>IF(ISERROR(SUM(LARGE(D82:BF82,1)+LARGE(D82:BF82,2)+LARGE(D82:BF82,3)+LARGE(D82:BF82,4)+LARGE(D82:BF82,5))),SUM(D82:BF82),SUM(LARGE(D82:BF82,1)+LARGE(D82:BF82,2)+LARGE(D82:BF82,3)+LARGE(D82:BF82,4)+LARGE(D82:BF82,5)))</f>
        <v>56.698564593301427</v>
      </c>
      <c r="BH82" s="74">
        <f>COUNTIF(D82:BF82,"&gt;.1")</f>
        <v>2</v>
      </c>
      <c r="BI82" s="48" t="s">
        <v>332</v>
      </c>
    </row>
    <row r="83" spans="1:61" x14ac:dyDescent="0.25">
      <c r="A83" s="49">
        <f>BG83</f>
        <v>56</v>
      </c>
      <c r="B83" s="48">
        <f>IF(A83=A82,B82,79)</f>
        <v>79</v>
      </c>
      <c r="C83" s="52" t="s">
        <v>189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>
        <v>56</v>
      </c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>
        <f>IF(ISERROR(SUM(LARGE(D83:BF83,1)+LARGE(D83:BF83,2)+LARGE(D83:BF83,3)+LARGE(D83:BF83,4)+LARGE(D83:BF83,5))),SUM(D83:BF83),SUM(LARGE(D83:BF83,1)+LARGE(D83:BF83,2)+LARGE(D83:BF83,3)+LARGE(D83:BF83,4)+LARGE(D83:BF83,5)))</f>
        <v>56</v>
      </c>
      <c r="BH83" s="5">
        <f>COUNTIF(D83:BF83,"&gt;.1")</f>
        <v>1</v>
      </c>
      <c r="BI83" s="48" t="s">
        <v>189</v>
      </c>
    </row>
    <row r="84" spans="1:61" x14ac:dyDescent="0.25">
      <c r="A84" s="49">
        <f>BG84</f>
        <v>56</v>
      </c>
      <c r="B84" s="48">
        <f>IF(A84=A83,B83,80)</f>
        <v>79</v>
      </c>
      <c r="C84" s="52" t="s">
        <v>565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>
        <v>56</v>
      </c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>
        <f>IF(ISERROR(SUM(LARGE(D84:BF84,1)+LARGE(D84:BF84,2)+LARGE(D84:BF84,3)+LARGE(D84:BF84,4)+LARGE(D84:BF84,5))),SUM(D84:BF84),SUM(LARGE(D84:BF84,1)+LARGE(D84:BF84,2)+LARGE(D84:BF84,3)+LARGE(D84:BF84,4)+LARGE(D84:BF84,5)))</f>
        <v>56</v>
      </c>
      <c r="BH84" s="74">
        <f>COUNTIF(D84:BF84,"&gt;.1")</f>
        <v>1</v>
      </c>
      <c r="BI84" s="48" t="s">
        <v>565</v>
      </c>
    </row>
    <row r="85" spans="1:61" x14ac:dyDescent="0.25">
      <c r="A85" s="49">
        <f>BG85</f>
        <v>50</v>
      </c>
      <c r="B85" s="48">
        <f>IF(A85=A84,B84,81)</f>
        <v>81</v>
      </c>
      <c r="C85" s="52" t="s">
        <v>180</v>
      </c>
      <c r="D85" s="50"/>
      <c r="E85" s="50"/>
      <c r="F85" s="50"/>
      <c r="G85" s="50">
        <v>50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>
        <f>IF(ISERROR(SUM(LARGE(D85:BF85,1)+LARGE(D85:BF85,2)+LARGE(D85:BF85,3)+LARGE(D85:BF85,4)+LARGE(D85:BF85,5))),SUM(D85:BF85),SUM(LARGE(D85:BF85,1)+LARGE(D85:BF85,2)+LARGE(D85:BF85,3)+LARGE(D85:BF85,4)+LARGE(D85:BF85,5)))</f>
        <v>50</v>
      </c>
      <c r="BH85" s="5">
        <f>COUNTIF(D85:BF85,"&gt;.1")</f>
        <v>1</v>
      </c>
      <c r="BI85" s="48" t="s">
        <v>180</v>
      </c>
    </row>
    <row r="86" spans="1:61" x14ac:dyDescent="0.25">
      <c r="A86" s="49">
        <f>BG86</f>
        <v>48.780487804878049</v>
      </c>
      <c r="B86" s="48">
        <f>IF(A86=A85,B85,82)</f>
        <v>82</v>
      </c>
      <c r="C86" s="52" t="s">
        <v>276</v>
      </c>
      <c r="D86" s="73"/>
      <c r="E86" s="73"/>
      <c r="F86" s="73"/>
      <c r="G86" s="73"/>
      <c r="H86" s="73"/>
      <c r="I86" s="73"/>
      <c r="J86" s="73"/>
      <c r="K86" s="73">
        <v>48.780487804878049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>
        <f>IF(ISERROR(SUM(LARGE(D86:BF86,1)+LARGE(D86:BF86,2)+LARGE(D86:BF86,3)+LARGE(D86:BF86,4)+LARGE(D86:BF86,5))),SUM(D86:BF86),SUM(LARGE(D86:BF86,1)+LARGE(D86:BF86,2)+LARGE(D86:BF86,3)+LARGE(D86:BF86,4)+LARGE(D86:BF86,5)))</f>
        <v>48.780487804878049</v>
      </c>
      <c r="BH86" s="74">
        <f>COUNTIF(D86:BF86,"&gt;.1")</f>
        <v>1</v>
      </c>
      <c r="BI86" s="48" t="s">
        <v>276</v>
      </c>
    </row>
    <row r="87" spans="1:61" x14ac:dyDescent="0.25">
      <c r="A87" s="49">
        <f>BG87</f>
        <v>47.384919980201275</v>
      </c>
      <c r="B87" s="48">
        <f>IF(A87=A86,B86,83)</f>
        <v>83</v>
      </c>
      <c r="C87" s="52" t="s">
        <v>144</v>
      </c>
      <c r="D87" s="50"/>
      <c r="E87" s="50"/>
      <c r="F87" s="50"/>
      <c r="G87" s="50"/>
      <c r="H87" s="50"/>
      <c r="I87" s="50">
        <v>17.241379310344826</v>
      </c>
      <c r="J87" s="50"/>
      <c r="K87" s="50"/>
      <c r="L87" s="50"/>
      <c r="M87" s="50"/>
      <c r="N87" s="50"/>
      <c r="O87" s="50"/>
      <c r="P87" s="50">
        <v>9.0909090909090793</v>
      </c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>
        <v>21.05263157894737</v>
      </c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>
        <f>IF(ISERROR(SUM(LARGE(D87:BF87,1)+LARGE(D87:BF87,2)+LARGE(D87:BF87,3)+LARGE(D87:BF87,4)+LARGE(D87:BF87,5))),SUM(D87:BF87),SUM(LARGE(D87:BF87,1)+LARGE(D87:BF87,2)+LARGE(D87:BF87,3)+LARGE(D87:BF87,4)+LARGE(D87:BF87,5)))</f>
        <v>47.384919980201275</v>
      </c>
      <c r="BH87" s="5">
        <f>COUNTIF(D87:BF87,"&gt;.1")</f>
        <v>3</v>
      </c>
      <c r="BI87" s="48" t="s">
        <v>144</v>
      </c>
    </row>
    <row r="88" spans="1:61" x14ac:dyDescent="0.25">
      <c r="A88" s="49">
        <f>BG88</f>
        <v>44</v>
      </c>
      <c r="B88" s="48">
        <f>IF(A88=A87,B87,84)</f>
        <v>84</v>
      </c>
      <c r="C88" s="52" t="s">
        <v>429</v>
      </c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>
        <v>44</v>
      </c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>
        <f>IF(ISERROR(SUM(LARGE(D88:BF88,1)+LARGE(D88:BF88,2)+LARGE(D88:BF88,3)+LARGE(D88:BF88,4)+LARGE(D88:BF88,5))),SUM(D88:BF88),SUM(LARGE(D88:BF88,1)+LARGE(D88:BF88,2)+LARGE(D88:BF88,3)+LARGE(D88:BF88,4)+LARGE(D88:BF88,5)))</f>
        <v>44</v>
      </c>
      <c r="BH88" s="74">
        <f>COUNTIF(D88:BF88,"&gt;.1")</f>
        <v>1</v>
      </c>
      <c r="BI88" s="48" t="s">
        <v>429</v>
      </c>
    </row>
    <row r="89" spans="1:61" x14ac:dyDescent="0.25">
      <c r="A89" s="49">
        <f>BG89</f>
        <v>41.666666666666664</v>
      </c>
      <c r="B89" s="48">
        <f>IF(A89=A88,B88,85)</f>
        <v>85</v>
      </c>
      <c r="C89" s="52" t="s">
        <v>181</v>
      </c>
      <c r="D89" s="50"/>
      <c r="E89" s="50"/>
      <c r="F89" s="50"/>
      <c r="G89" s="50">
        <v>41.666666666666664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>
        <f>IF(ISERROR(SUM(LARGE(D89:BF89,1)+LARGE(D89:BF89,2)+LARGE(D89:BF89,3)+LARGE(D89:BF89,4)+LARGE(D89:BF89,5))),SUM(D89:BF89),SUM(LARGE(D89:BF89,1)+LARGE(D89:BF89,2)+LARGE(D89:BF89,3)+LARGE(D89:BF89,4)+LARGE(D89:BF89,5)))</f>
        <v>41.666666666666664</v>
      </c>
      <c r="BH89" s="5">
        <f>COUNTIF(D89:BF89,"&gt;.1")</f>
        <v>1</v>
      </c>
      <c r="BI89" s="48" t="s">
        <v>181</v>
      </c>
    </row>
    <row r="90" spans="1:61" x14ac:dyDescent="0.25">
      <c r="A90" s="49">
        <f>BG90</f>
        <v>29.411764705882348</v>
      </c>
      <c r="B90" s="48">
        <f>IF(A90=A89,B89,86)</f>
        <v>86</v>
      </c>
      <c r="C90" s="52" t="s">
        <v>426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>
        <v>29.411764705882348</v>
      </c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>
        <f>IF(ISERROR(SUM(LARGE(D90:BF90,1)+LARGE(D90:BF90,2)+LARGE(D90:BF90,3)+LARGE(D90:BF90,4)+LARGE(D90:BF90,5))),SUM(D90:BF90),SUM(LARGE(D90:BF90,1)+LARGE(D90:BF90,2)+LARGE(D90:BF90,3)+LARGE(D90:BF90,4)+LARGE(D90:BF90,5)))</f>
        <v>29.411764705882348</v>
      </c>
      <c r="BH90" s="74">
        <f>COUNTIF(D90:BF90,"&gt;.1")</f>
        <v>1</v>
      </c>
      <c r="BI90" s="48" t="s">
        <v>426</v>
      </c>
    </row>
    <row r="91" spans="1:61" x14ac:dyDescent="0.25">
      <c r="A91" s="49">
        <f>BG91</f>
        <v>28.571428571428569</v>
      </c>
      <c r="B91" s="48">
        <f>IF(A91=A90,B90,87)</f>
        <v>87</v>
      </c>
      <c r="C91" s="52" t="s">
        <v>443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>
        <v>28.571428571428569</v>
      </c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>
        <f>IF(ISERROR(SUM(LARGE(D91:BF91,1)+LARGE(D91:BF91,2)+LARGE(D91:BF91,3)+LARGE(D91:BF91,4)+LARGE(D91:BF91,5))),SUM(D91:BF91),SUM(LARGE(D91:BF91,1)+LARGE(D91:BF91,2)+LARGE(D91:BF91,3)+LARGE(D91:BF91,4)+LARGE(D91:BF91,5)))</f>
        <v>28.571428571428569</v>
      </c>
      <c r="BH91" s="5">
        <f>COUNTIF(D91:BF91,"&gt;.1")</f>
        <v>1</v>
      </c>
      <c r="BI91" s="48" t="s">
        <v>443</v>
      </c>
    </row>
    <row r="92" spans="1:61" x14ac:dyDescent="0.25">
      <c r="A92" s="49">
        <f>BG92</f>
        <v>28</v>
      </c>
      <c r="B92" s="48">
        <f>IF(A92=A91,B91,88)</f>
        <v>88</v>
      </c>
      <c r="C92" s="52" t="s">
        <v>566</v>
      </c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>
        <v>28</v>
      </c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>
        <f>IF(ISERROR(SUM(LARGE(D92:BF92,1)+LARGE(D92:BF92,2)+LARGE(D92:BF92,3)+LARGE(D92:BF92,4)+LARGE(D92:BF92,5))),SUM(D92:BF92),SUM(LARGE(D92:BF92,1)+LARGE(D92:BF92,2)+LARGE(D92:BF92,3)+LARGE(D92:BF92,4)+LARGE(D92:BF92,5)))</f>
        <v>28</v>
      </c>
      <c r="BH92" s="74">
        <f>COUNTIF(D92:BF92,"&gt;.1")</f>
        <v>1</v>
      </c>
      <c r="BI92" s="48" t="s">
        <v>566</v>
      </c>
    </row>
    <row r="93" spans="1:61" x14ac:dyDescent="0.25">
      <c r="A93" s="49">
        <f>BG93</f>
        <v>24.444444444444443</v>
      </c>
      <c r="B93" s="48">
        <f>IF(A93=A92,B92,89)</f>
        <v>89</v>
      </c>
      <c r="C93" s="52" t="s">
        <v>223</v>
      </c>
      <c r="D93" s="50"/>
      <c r="E93" s="50"/>
      <c r="F93" s="50"/>
      <c r="G93" s="50"/>
      <c r="H93" s="50">
        <v>13.333333333333329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>
        <v>11.111111111111114</v>
      </c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>
        <f>IF(ISERROR(SUM(LARGE(D93:BF93,1)+LARGE(D93:BF93,2)+LARGE(D93:BF93,3)+LARGE(D93:BF93,4)+LARGE(D93:BF93,5))),SUM(D93:BF93),SUM(LARGE(D93:BF93,1)+LARGE(D93:BF93,2)+LARGE(D93:BF93,3)+LARGE(D93:BF93,4)+LARGE(D93:BF93,5)))</f>
        <v>24.444444444444443</v>
      </c>
      <c r="BH93" s="5">
        <f>COUNTIF(D93:BF93,"&gt;.1")</f>
        <v>2</v>
      </c>
      <c r="BI93" s="48" t="s">
        <v>223</v>
      </c>
    </row>
    <row r="94" spans="1:61" x14ac:dyDescent="0.25">
      <c r="A94" s="49">
        <f>BG94</f>
        <v>23.07692307692308</v>
      </c>
      <c r="B94" s="48">
        <f>IF(A94=A93,B93,90)</f>
        <v>90</v>
      </c>
      <c r="C94" s="52" t="s">
        <v>513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>
        <v>23.07692307692308</v>
      </c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>
        <f>IF(ISERROR(SUM(LARGE(D94:BF94,1)+LARGE(D94:BF94,2)+LARGE(D94:BF94,3)+LARGE(D94:BF94,4)+LARGE(D94:BF94,5))),SUM(D94:BF94),SUM(LARGE(D94:BF94,1)+LARGE(D94:BF94,2)+LARGE(D94:BF94,3)+LARGE(D94:BF94,4)+LARGE(D94:BF94,5)))</f>
        <v>23.07692307692308</v>
      </c>
      <c r="BH94" s="74">
        <f>COUNTIF(D94:BF94,"&gt;.1")</f>
        <v>1</v>
      </c>
      <c r="BI94" s="48" t="s">
        <v>513</v>
      </c>
    </row>
    <row r="95" spans="1:61" x14ac:dyDescent="0.25">
      <c r="A95" s="49">
        <f>BG95</f>
        <v>21.428571428571431</v>
      </c>
      <c r="B95" s="48">
        <f>IF(A95=A94,B94,91)</f>
        <v>91</v>
      </c>
      <c r="C95" s="52" t="s">
        <v>502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>
        <v>21.428571428571431</v>
      </c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>
        <f>IF(ISERROR(SUM(LARGE(D95:BF95,1)+LARGE(D95:BF95,2)+LARGE(D95:BF95,3)+LARGE(D95:BF95,4)+LARGE(D95:BF95,5))),SUM(D95:BF95),SUM(LARGE(D95:BF95,1)+LARGE(D95:BF95,2)+LARGE(D95:BF95,3)+LARGE(D95:BF95,4)+LARGE(D95:BF95,5)))</f>
        <v>21.428571428571431</v>
      </c>
      <c r="BH95" s="5">
        <f>COUNTIF(D95:BF95,"&gt;.1")</f>
        <v>1</v>
      </c>
      <c r="BI95" s="48" t="s">
        <v>502</v>
      </c>
    </row>
    <row r="96" spans="1:61" x14ac:dyDescent="0.25">
      <c r="A96" s="49">
        <f>BG96</f>
        <v>20.833333333333329</v>
      </c>
      <c r="B96" s="48">
        <f>IF(A96=A95,B95,92)</f>
        <v>92</v>
      </c>
      <c r="C96" s="52" t="s">
        <v>183</v>
      </c>
      <c r="D96" s="73"/>
      <c r="E96" s="73"/>
      <c r="F96" s="73"/>
      <c r="G96" s="73">
        <v>20.833333333333329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>
        <f>IF(ISERROR(SUM(LARGE(D96:BF96,1)+LARGE(D96:BF96,2)+LARGE(D96:BF96,3)+LARGE(D96:BF96,4)+LARGE(D96:BF96,5))),SUM(D96:BF96),SUM(LARGE(D96:BF96,1)+LARGE(D96:BF96,2)+LARGE(D96:BF96,3)+LARGE(D96:BF96,4)+LARGE(D96:BF96,5)))</f>
        <v>20.833333333333329</v>
      </c>
      <c r="BH96" s="74">
        <f>COUNTIF(D96:BF96,"&gt;.1")</f>
        <v>1</v>
      </c>
      <c r="BI96" s="48" t="s">
        <v>183</v>
      </c>
    </row>
    <row r="97" spans="1:61" x14ac:dyDescent="0.25">
      <c r="A97" s="49">
        <f>BG97</f>
        <v>20</v>
      </c>
      <c r="B97" s="48">
        <f>IF(A97=A96,B96,93)</f>
        <v>93</v>
      </c>
      <c r="C97" s="52" t="s">
        <v>222</v>
      </c>
      <c r="D97" s="50"/>
      <c r="E97" s="50"/>
      <c r="F97" s="50"/>
      <c r="G97" s="50"/>
      <c r="H97" s="50">
        <v>20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>
        <f>IF(ISERROR(SUM(LARGE(D97:BF97,1)+LARGE(D97:BF97,2)+LARGE(D97:BF97,3)+LARGE(D97:BF97,4)+LARGE(D97:BF97,5))),SUM(D97:BF97),SUM(LARGE(D97:BF97,1)+LARGE(D97:BF97,2)+LARGE(D97:BF97,3)+LARGE(D97:BF97,4)+LARGE(D97:BF97,5)))</f>
        <v>20</v>
      </c>
      <c r="BH97" s="5">
        <f>COUNTIF(D97:BF97,"&gt;.1")</f>
        <v>1</v>
      </c>
      <c r="BI97" s="48" t="s">
        <v>222</v>
      </c>
    </row>
    <row r="98" spans="1:61" x14ac:dyDescent="0.25">
      <c r="A98" s="49">
        <f>BG98</f>
        <v>18.181818181818173</v>
      </c>
      <c r="B98" s="48">
        <f>IF(A98=A97,B97,94)</f>
        <v>94</v>
      </c>
      <c r="C98" s="52" t="s">
        <v>346</v>
      </c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>
        <v>18.181818181818173</v>
      </c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>
        <f>IF(ISERROR(SUM(LARGE(D98:BF98,1)+LARGE(D98:BF98,2)+LARGE(D98:BF98,3)+LARGE(D98:BF98,4)+LARGE(D98:BF98,5))),SUM(D98:BF98),SUM(LARGE(D98:BF98,1)+LARGE(D98:BF98,2)+LARGE(D98:BF98,3)+LARGE(D98:BF98,4)+LARGE(D98:BF98,5)))</f>
        <v>18.181818181818173</v>
      </c>
      <c r="BH98" s="74">
        <f>COUNTIF(D98:BF98,"&gt;.1")</f>
        <v>1</v>
      </c>
      <c r="BI98" s="48" t="s">
        <v>346</v>
      </c>
    </row>
    <row r="99" spans="1:61" x14ac:dyDescent="0.25">
      <c r="A99" s="49">
        <f>BG99</f>
        <v>9.9999999999999995E-7</v>
      </c>
      <c r="B99" s="48">
        <f>IF(A99=A98,B98,95)</f>
        <v>95</v>
      </c>
      <c r="C99" s="52" t="s">
        <v>280</v>
      </c>
      <c r="D99" s="50"/>
      <c r="E99" s="50"/>
      <c r="F99" s="50"/>
      <c r="G99" s="50"/>
      <c r="H99" s="50"/>
      <c r="I99" s="50"/>
      <c r="J99" s="50"/>
      <c r="K99" s="50"/>
      <c r="L99" s="50">
        <v>9.9999999999999995E-7</v>
      </c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>
        <f>IF(ISERROR(SUM(LARGE(D99:BF99,1)+LARGE(D99:BF99,2)+LARGE(D99:BF99,3)+LARGE(D99:BF99,4)+LARGE(D99:BF99,5))),SUM(D99:BF99),SUM(LARGE(D99:BF99,1)+LARGE(D99:BF99,2)+LARGE(D99:BF99,3)+LARGE(D99:BF99,4)+LARGE(D99:BF99,5)))</f>
        <v>9.9999999999999995E-7</v>
      </c>
      <c r="BH99" s="5">
        <f>COUNTIF(D99:BF99,"&gt;.1")</f>
        <v>0</v>
      </c>
      <c r="BI99" s="48" t="s">
        <v>280</v>
      </c>
    </row>
    <row r="100" spans="1:61" x14ac:dyDescent="0.25">
      <c r="A100" s="49">
        <f>BG100</f>
        <v>9.9999999999999995E-7</v>
      </c>
      <c r="B100" s="48">
        <f>IF(A100=A99,B99,96)</f>
        <v>95</v>
      </c>
      <c r="C100" s="52" t="s">
        <v>431</v>
      </c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>
        <v>9.9999999999999995E-7</v>
      </c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>
        <f>IF(ISERROR(SUM(LARGE(D100:BF100,1)+LARGE(D100:BF100,2)+LARGE(D100:BF100,3)+LARGE(D100:BF100,4)+LARGE(D100:BF100,5))),SUM(D100:BF100),SUM(LARGE(D100:BF100,1)+LARGE(D100:BF100,2)+LARGE(D100:BF100,3)+LARGE(D100:BF100,4)+LARGE(D100:BF100,5)))</f>
        <v>9.9999999999999995E-7</v>
      </c>
      <c r="BH100" s="74">
        <f>COUNTIF(D100:BF100,"&gt;.1")</f>
        <v>0</v>
      </c>
      <c r="BI100" s="48" t="s">
        <v>431</v>
      </c>
    </row>
  </sheetData>
  <sortState ref="C5:BG100">
    <sortCondition descending="1" ref="BG5:BG100"/>
  </sortState>
  <conditionalFormatting sqref="D5:BF5">
    <cfRule type="top10" dxfId="527" priority="288" rank="5"/>
  </conditionalFormatting>
  <conditionalFormatting sqref="C5">
    <cfRule type="expression" dxfId="526" priority="287">
      <formula>BH5&gt;2</formula>
    </cfRule>
  </conditionalFormatting>
  <conditionalFormatting sqref="D6:BF6">
    <cfRule type="top10" dxfId="525" priority="286" rank="5"/>
  </conditionalFormatting>
  <conditionalFormatting sqref="C6">
    <cfRule type="expression" dxfId="524" priority="285">
      <formula>BH6&gt;2</formula>
    </cfRule>
  </conditionalFormatting>
  <conditionalFormatting sqref="D7:BF7">
    <cfRule type="top10" dxfId="523" priority="284" rank="5"/>
  </conditionalFormatting>
  <conditionalFormatting sqref="C7">
    <cfRule type="expression" dxfId="522" priority="283">
      <formula>BH7&gt;2</formula>
    </cfRule>
  </conditionalFormatting>
  <conditionalFormatting sqref="D8:BF8">
    <cfRule type="top10" dxfId="521" priority="282" rank="5"/>
  </conditionalFormatting>
  <conditionalFormatting sqref="C8">
    <cfRule type="expression" dxfId="520" priority="281">
      <formula>BH8&gt;2</formula>
    </cfRule>
  </conditionalFormatting>
  <conditionalFormatting sqref="D9:BF9">
    <cfRule type="top10" dxfId="519" priority="280" rank="5"/>
  </conditionalFormatting>
  <conditionalFormatting sqref="C9">
    <cfRule type="expression" dxfId="518" priority="279">
      <formula>BH9&gt;2</formula>
    </cfRule>
  </conditionalFormatting>
  <conditionalFormatting sqref="D10:BF10">
    <cfRule type="top10" dxfId="517" priority="278" rank="5"/>
  </conditionalFormatting>
  <conditionalFormatting sqref="C10">
    <cfRule type="expression" dxfId="516" priority="277">
      <formula>BH10&gt;2</formula>
    </cfRule>
  </conditionalFormatting>
  <conditionalFormatting sqref="D11:BF11">
    <cfRule type="top10" dxfId="515" priority="276" rank="5"/>
  </conditionalFormatting>
  <conditionalFormatting sqref="C11">
    <cfRule type="expression" dxfId="514" priority="275">
      <formula>BH11&gt;2</formula>
    </cfRule>
  </conditionalFormatting>
  <conditionalFormatting sqref="D12:BF12">
    <cfRule type="top10" dxfId="513" priority="274" rank="5"/>
  </conditionalFormatting>
  <conditionalFormatting sqref="C12">
    <cfRule type="expression" dxfId="512" priority="273">
      <formula>BH12&gt;2</formula>
    </cfRule>
  </conditionalFormatting>
  <conditionalFormatting sqref="D13:BF13">
    <cfRule type="top10" dxfId="511" priority="272" rank="5"/>
  </conditionalFormatting>
  <conditionalFormatting sqref="C13">
    <cfRule type="expression" dxfId="510" priority="271">
      <formula>BH13&gt;2</formula>
    </cfRule>
  </conditionalFormatting>
  <conditionalFormatting sqref="D14:BF14">
    <cfRule type="top10" dxfId="509" priority="270" rank="5"/>
  </conditionalFormatting>
  <conditionalFormatting sqref="C14">
    <cfRule type="expression" dxfId="508" priority="269">
      <formula>BH14&gt;2</formula>
    </cfRule>
  </conditionalFormatting>
  <conditionalFormatting sqref="D15:BF15">
    <cfRule type="top10" dxfId="507" priority="268" rank="5"/>
  </conditionalFormatting>
  <conditionalFormatting sqref="C15">
    <cfRule type="expression" dxfId="506" priority="267">
      <formula>BH15&gt;2</formula>
    </cfRule>
  </conditionalFormatting>
  <conditionalFormatting sqref="D16:BF16">
    <cfRule type="top10" dxfId="505" priority="266" rank="5"/>
  </conditionalFormatting>
  <conditionalFormatting sqref="C16">
    <cfRule type="expression" dxfId="504" priority="265">
      <formula>BH16&gt;2</formula>
    </cfRule>
  </conditionalFormatting>
  <conditionalFormatting sqref="D17:BF17">
    <cfRule type="top10" dxfId="503" priority="264" rank="5"/>
  </conditionalFormatting>
  <conditionalFormatting sqref="C17">
    <cfRule type="expression" dxfId="502" priority="263">
      <formula>BH17&gt;2</formula>
    </cfRule>
  </conditionalFormatting>
  <conditionalFormatting sqref="D18:BF18">
    <cfRule type="top10" dxfId="501" priority="262" rank="5"/>
  </conditionalFormatting>
  <conditionalFormatting sqref="C18">
    <cfRule type="expression" dxfId="500" priority="261">
      <formula>BH18&gt;2</formula>
    </cfRule>
  </conditionalFormatting>
  <conditionalFormatting sqref="D19:BF19">
    <cfRule type="top10" dxfId="499" priority="260" rank="5"/>
  </conditionalFormatting>
  <conditionalFormatting sqref="C19">
    <cfRule type="expression" dxfId="498" priority="259">
      <formula>BH19&gt;2</formula>
    </cfRule>
  </conditionalFormatting>
  <conditionalFormatting sqref="D20:BF20">
    <cfRule type="top10" dxfId="497" priority="258" rank="5"/>
  </conditionalFormatting>
  <conditionalFormatting sqref="C20">
    <cfRule type="expression" dxfId="496" priority="257">
      <formula>BH20&gt;2</formula>
    </cfRule>
  </conditionalFormatting>
  <conditionalFormatting sqref="D21:BF21">
    <cfRule type="top10" dxfId="495" priority="256" rank="5"/>
  </conditionalFormatting>
  <conditionalFormatting sqref="C21">
    <cfRule type="expression" dxfId="494" priority="255">
      <formula>BH21&gt;2</formula>
    </cfRule>
  </conditionalFormatting>
  <conditionalFormatting sqref="D22:BF22">
    <cfRule type="top10" dxfId="493" priority="254" rank="5"/>
  </conditionalFormatting>
  <conditionalFormatting sqref="C22">
    <cfRule type="expression" dxfId="492" priority="253">
      <formula>BH22&gt;2</formula>
    </cfRule>
  </conditionalFormatting>
  <conditionalFormatting sqref="D23:BF23">
    <cfRule type="top10" dxfId="491" priority="252" rank="5"/>
  </conditionalFormatting>
  <conditionalFormatting sqref="C23">
    <cfRule type="expression" dxfId="490" priority="251">
      <formula>BH23&gt;2</formula>
    </cfRule>
  </conditionalFormatting>
  <conditionalFormatting sqref="D24:BF24">
    <cfRule type="top10" dxfId="489" priority="250" rank="5"/>
  </conditionalFormatting>
  <conditionalFormatting sqref="C24">
    <cfRule type="expression" dxfId="488" priority="249">
      <formula>BH24&gt;2</formula>
    </cfRule>
  </conditionalFormatting>
  <conditionalFormatting sqref="D25:BF25">
    <cfRule type="top10" dxfId="487" priority="248" rank="5"/>
  </conditionalFormatting>
  <conditionalFormatting sqref="C25">
    <cfRule type="expression" dxfId="486" priority="247">
      <formula>BH25&gt;2</formula>
    </cfRule>
  </conditionalFormatting>
  <conditionalFormatting sqref="D26:BF26">
    <cfRule type="top10" dxfId="485" priority="246" rank="5"/>
  </conditionalFormatting>
  <conditionalFormatting sqref="C26">
    <cfRule type="expression" dxfId="484" priority="245">
      <formula>BH26&gt;2</formula>
    </cfRule>
  </conditionalFormatting>
  <conditionalFormatting sqref="D27:BF27">
    <cfRule type="top10" dxfId="483" priority="244" rank="5"/>
  </conditionalFormatting>
  <conditionalFormatting sqref="C27">
    <cfRule type="expression" dxfId="482" priority="243">
      <formula>BH27&gt;2</formula>
    </cfRule>
  </conditionalFormatting>
  <conditionalFormatting sqref="D28:BF28">
    <cfRule type="top10" dxfId="481" priority="242" rank="5"/>
  </conditionalFormatting>
  <conditionalFormatting sqref="C28">
    <cfRule type="expression" dxfId="480" priority="241">
      <formula>BH28&gt;2</formula>
    </cfRule>
  </conditionalFormatting>
  <conditionalFormatting sqref="D29:BF29">
    <cfRule type="top10" dxfId="479" priority="240" rank="5"/>
  </conditionalFormatting>
  <conditionalFormatting sqref="C29">
    <cfRule type="expression" dxfId="478" priority="239">
      <formula>BH29&gt;2</formula>
    </cfRule>
  </conditionalFormatting>
  <conditionalFormatting sqref="D30:BF30">
    <cfRule type="top10" dxfId="477" priority="238" rank="5"/>
  </conditionalFormatting>
  <conditionalFormatting sqref="C30">
    <cfRule type="expression" dxfId="476" priority="237">
      <formula>BH30&gt;2</formula>
    </cfRule>
  </conditionalFormatting>
  <conditionalFormatting sqref="D31:BF31">
    <cfRule type="top10" dxfId="475" priority="236" rank="5"/>
  </conditionalFormatting>
  <conditionalFormatting sqref="C31">
    <cfRule type="expression" dxfId="474" priority="235">
      <formula>BH31&gt;2</formula>
    </cfRule>
  </conditionalFormatting>
  <conditionalFormatting sqref="D32:BF32">
    <cfRule type="top10" dxfId="473" priority="234" rank="5"/>
  </conditionalFormatting>
  <conditionalFormatting sqref="C32">
    <cfRule type="expression" dxfId="472" priority="233">
      <formula>BH32&gt;2</formula>
    </cfRule>
  </conditionalFormatting>
  <conditionalFormatting sqref="D33:BF33">
    <cfRule type="top10" dxfId="471" priority="232" rank="5"/>
  </conditionalFormatting>
  <conditionalFormatting sqref="C33">
    <cfRule type="expression" dxfId="470" priority="231">
      <formula>BH33&gt;2</formula>
    </cfRule>
  </conditionalFormatting>
  <conditionalFormatting sqref="D34:BF34">
    <cfRule type="top10" dxfId="469" priority="230" rank="5"/>
  </conditionalFormatting>
  <conditionalFormatting sqref="C34">
    <cfRule type="expression" dxfId="468" priority="229">
      <formula>BH34&gt;2</formula>
    </cfRule>
  </conditionalFormatting>
  <conditionalFormatting sqref="D35:BF35">
    <cfRule type="top10" dxfId="467" priority="228" rank="5"/>
  </conditionalFormatting>
  <conditionalFormatting sqref="C35">
    <cfRule type="expression" dxfId="466" priority="227">
      <formula>BH35&gt;2</formula>
    </cfRule>
  </conditionalFormatting>
  <conditionalFormatting sqref="D36:BF36">
    <cfRule type="top10" dxfId="465" priority="226" rank="5"/>
  </conditionalFormatting>
  <conditionalFormatting sqref="C36">
    <cfRule type="expression" dxfId="464" priority="225">
      <formula>BH36&gt;2</formula>
    </cfRule>
  </conditionalFormatting>
  <conditionalFormatting sqref="D37:BF37">
    <cfRule type="top10" dxfId="463" priority="224" rank="5"/>
  </conditionalFormatting>
  <conditionalFormatting sqref="C37">
    <cfRule type="expression" dxfId="462" priority="223">
      <formula>BH37&gt;2</formula>
    </cfRule>
  </conditionalFormatting>
  <conditionalFormatting sqref="D38:BF38">
    <cfRule type="top10" dxfId="461" priority="222" rank="5"/>
  </conditionalFormatting>
  <conditionalFormatting sqref="C38">
    <cfRule type="expression" dxfId="460" priority="221">
      <formula>BH38&gt;2</formula>
    </cfRule>
  </conditionalFormatting>
  <conditionalFormatting sqref="D39:BF39">
    <cfRule type="top10" dxfId="459" priority="220" rank="5"/>
  </conditionalFormatting>
  <conditionalFormatting sqref="C39">
    <cfRule type="expression" dxfId="458" priority="219">
      <formula>BH39&gt;2</formula>
    </cfRule>
  </conditionalFormatting>
  <conditionalFormatting sqref="D40:BF40">
    <cfRule type="top10" dxfId="457" priority="218" rank="5"/>
  </conditionalFormatting>
  <conditionalFormatting sqref="C40">
    <cfRule type="expression" dxfId="456" priority="217">
      <formula>BH40&gt;2</formula>
    </cfRule>
  </conditionalFormatting>
  <conditionalFormatting sqref="D41:BF41">
    <cfRule type="top10" dxfId="455" priority="216" rank="5"/>
  </conditionalFormatting>
  <conditionalFormatting sqref="C41">
    <cfRule type="expression" dxfId="454" priority="215">
      <formula>BH41&gt;2</formula>
    </cfRule>
  </conditionalFormatting>
  <conditionalFormatting sqref="D42:BF42">
    <cfRule type="top10" dxfId="453" priority="214" rank="5"/>
  </conditionalFormatting>
  <conditionalFormatting sqref="C42">
    <cfRule type="expression" dxfId="452" priority="213">
      <formula>BH42&gt;2</formula>
    </cfRule>
  </conditionalFormatting>
  <conditionalFormatting sqref="D43:BF43">
    <cfRule type="top10" dxfId="451" priority="212" rank="5"/>
  </conditionalFormatting>
  <conditionalFormatting sqref="C43">
    <cfRule type="expression" dxfId="450" priority="211">
      <formula>BH43&gt;2</formula>
    </cfRule>
  </conditionalFormatting>
  <conditionalFormatting sqref="D44:BF44">
    <cfRule type="top10" dxfId="449" priority="210" rank="5"/>
  </conditionalFormatting>
  <conditionalFormatting sqref="C44">
    <cfRule type="expression" dxfId="448" priority="209">
      <formula>BH44&gt;2</formula>
    </cfRule>
  </conditionalFormatting>
  <conditionalFormatting sqref="D45:BF45">
    <cfRule type="top10" dxfId="447" priority="208" rank="5"/>
  </conditionalFormatting>
  <conditionalFormatting sqref="C45">
    <cfRule type="expression" dxfId="446" priority="207">
      <formula>BH45&gt;2</formula>
    </cfRule>
  </conditionalFormatting>
  <conditionalFormatting sqref="D46:BF46">
    <cfRule type="top10" dxfId="445" priority="206" rank="5"/>
  </conditionalFormatting>
  <conditionalFormatting sqref="C46">
    <cfRule type="expression" dxfId="444" priority="205">
      <formula>BH46&gt;2</formula>
    </cfRule>
  </conditionalFormatting>
  <conditionalFormatting sqref="D47:BF47">
    <cfRule type="top10" dxfId="443" priority="204" rank="5"/>
  </conditionalFormatting>
  <conditionalFormatting sqref="C47">
    <cfRule type="expression" dxfId="442" priority="203">
      <formula>BH47&gt;2</formula>
    </cfRule>
  </conditionalFormatting>
  <conditionalFormatting sqref="D48:BF48">
    <cfRule type="top10" dxfId="441" priority="202" rank="5"/>
  </conditionalFormatting>
  <conditionalFormatting sqref="C48">
    <cfRule type="expression" dxfId="440" priority="201">
      <formula>BH48&gt;2</formula>
    </cfRule>
  </conditionalFormatting>
  <conditionalFormatting sqref="D49:BF49">
    <cfRule type="top10" dxfId="439" priority="200" rank="5"/>
  </conditionalFormatting>
  <conditionalFormatting sqref="C49">
    <cfRule type="expression" dxfId="438" priority="199">
      <formula>BH49&gt;2</formula>
    </cfRule>
  </conditionalFormatting>
  <conditionalFormatting sqref="D50:BF50">
    <cfRule type="top10" dxfId="437" priority="198" rank="5"/>
  </conditionalFormatting>
  <conditionalFormatting sqref="C50">
    <cfRule type="expression" dxfId="436" priority="197">
      <formula>BH50&gt;2</formula>
    </cfRule>
  </conditionalFormatting>
  <conditionalFormatting sqref="D51:BF51">
    <cfRule type="top10" dxfId="435" priority="196" rank="5"/>
  </conditionalFormatting>
  <conditionalFormatting sqref="C51">
    <cfRule type="expression" dxfId="434" priority="195">
      <formula>BH51&gt;2</formula>
    </cfRule>
  </conditionalFormatting>
  <conditionalFormatting sqref="D52:BF52">
    <cfRule type="top10" dxfId="433" priority="194" rank="5"/>
  </conditionalFormatting>
  <conditionalFormatting sqref="C52">
    <cfRule type="expression" dxfId="432" priority="193">
      <formula>BH52&gt;2</formula>
    </cfRule>
  </conditionalFormatting>
  <conditionalFormatting sqref="D53:BF53">
    <cfRule type="top10" dxfId="431" priority="192" rank="5"/>
  </conditionalFormatting>
  <conditionalFormatting sqref="C53">
    <cfRule type="expression" dxfId="430" priority="191">
      <formula>BH53&gt;2</formula>
    </cfRule>
  </conditionalFormatting>
  <conditionalFormatting sqref="D54:BF54">
    <cfRule type="top10" dxfId="429" priority="190" rank="5"/>
  </conditionalFormatting>
  <conditionalFormatting sqref="C54">
    <cfRule type="expression" dxfId="428" priority="189">
      <formula>BH54&gt;2</formula>
    </cfRule>
  </conditionalFormatting>
  <conditionalFormatting sqref="D55:BF55">
    <cfRule type="top10" dxfId="427" priority="188" rank="5"/>
  </conditionalFormatting>
  <conditionalFormatting sqref="C55">
    <cfRule type="expression" dxfId="426" priority="187">
      <formula>BH55&gt;2</formula>
    </cfRule>
  </conditionalFormatting>
  <conditionalFormatting sqref="D56:BF56">
    <cfRule type="top10" dxfId="425" priority="186" rank="5"/>
  </conditionalFormatting>
  <conditionalFormatting sqref="C56">
    <cfRule type="expression" dxfId="424" priority="185">
      <formula>BH56&gt;2</formula>
    </cfRule>
  </conditionalFormatting>
  <conditionalFormatting sqref="D57:BF57">
    <cfRule type="top10" dxfId="423" priority="184" rank="5"/>
  </conditionalFormatting>
  <conditionalFormatting sqref="C57">
    <cfRule type="expression" dxfId="422" priority="183">
      <formula>BH57&gt;2</formula>
    </cfRule>
  </conditionalFormatting>
  <conditionalFormatting sqref="D58:BF58">
    <cfRule type="top10" dxfId="421" priority="182" rank="5"/>
  </conditionalFormatting>
  <conditionalFormatting sqref="C58">
    <cfRule type="expression" dxfId="420" priority="181">
      <formula>BH58&gt;2</formula>
    </cfRule>
  </conditionalFormatting>
  <conditionalFormatting sqref="D59:BF59">
    <cfRule type="top10" dxfId="419" priority="180" rank="5"/>
  </conditionalFormatting>
  <conditionalFormatting sqref="C59">
    <cfRule type="expression" dxfId="418" priority="179">
      <formula>BH59&gt;2</formula>
    </cfRule>
  </conditionalFormatting>
  <conditionalFormatting sqref="D60:BF60">
    <cfRule type="top10" dxfId="417" priority="178" rank="5"/>
  </conditionalFormatting>
  <conditionalFormatting sqref="C60">
    <cfRule type="expression" dxfId="416" priority="177">
      <formula>BH60&gt;2</formula>
    </cfRule>
  </conditionalFormatting>
  <conditionalFormatting sqref="D61:BF61">
    <cfRule type="top10" dxfId="415" priority="176" rank="5"/>
  </conditionalFormatting>
  <conditionalFormatting sqref="C61">
    <cfRule type="expression" dxfId="414" priority="175">
      <formula>BH61&gt;2</formula>
    </cfRule>
  </conditionalFormatting>
  <conditionalFormatting sqref="D62:BF62">
    <cfRule type="top10" dxfId="413" priority="174" rank="5"/>
  </conditionalFormatting>
  <conditionalFormatting sqref="C62">
    <cfRule type="expression" dxfId="412" priority="173">
      <formula>BH62&gt;2</formula>
    </cfRule>
  </conditionalFormatting>
  <conditionalFormatting sqref="D63:BF63">
    <cfRule type="top10" dxfId="411" priority="172" rank="5"/>
  </conditionalFormatting>
  <conditionalFormatting sqref="C63">
    <cfRule type="expression" dxfId="410" priority="171">
      <formula>BH63&gt;2</formula>
    </cfRule>
  </conditionalFormatting>
  <conditionalFormatting sqref="D64:BF64">
    <cfRule type="top10" dxfId="409" priority="170" rank="5"/>
  </conditionalFormatting>
  <conditionalFormatting sqref="C64">
    <cfRule type="expression" dxfId="408" priority="169">
      <formula>BH64&gt;2</formula>
    </cfRule>
  </conditionalFormatting>
  <conditionalFormatting sqref="D65:BF65">
    <cfRule type="top10" dxfId="407" priority="168" rank="5"/>
  </conditionalFormatting>
  <conditionalFormatting sqref="C65">
    <cfRule type="expression" dxfId="406" priority="167">
      <formula>BH65&gt;2</formula>
    </cfRule>
  </conditionalFormatting>
  <conditionalFormatting sqref="D66:BF66">
    <cfRule type="top10" dxfId="405" priority="166" rank="5"/>
  </conditionalFormatting>
  <conditionalFormatting sqref="C66">
    <cfRule type="expression" dxfId="404" priority="165">
      <formula>BH66&gt;2</formula>
    </cfRule>
  </conditionalFormatting>
  <conditionalFormatting sqref="D67:BF67">
    <cfRule type="top10" dxfId="403" priority="164" rank="5"/>
  </conditionalFormatting>
  <conditionalFormatting sqref="C67">
    <cfRule type="expression" dxfId="402" priority="163">
      <formula>BH67&gt;2</formula>
    </cfRule>
  </conditionalFormatting>
  <conditionalFormatting sqref="D68:BF68">
    <cfRule type="top10" dxfId="401" priority="162" rank="5"/>
  </conditionalFormatting>
  <conditionalFormatting sqref="C68">
    <cfRule type="expression" dxfId="400" priority="161">
      <formula>BH68&gt;2</formula>
    </cfRule>
  </conditionalFormatting>
  <conditionalFormatting sqref="D69:BF69">
    <cfRule type="top10" dxfId="399" priority="160" rank="5"/>
  </conditionalFormatting>
  <conditionalFormatting sqref="C69">
    <cfRule type="expression" dxfId="398" priority="159">
      <formula>BH69&gt;2</formula>
    </cfRule>
  </conditionalFormatting>
  <conditionalFormatting sqref="D70:BF70">
    <cfRule type="top10" dxfId="397" priority="158" rank="5"/>
  </conditionalFormatting>
  <conditionalFormatting sqref="C70">
    <cfRule type="expression" dxfId="396" priority="157">
      <formula>BH70&gt;2</formula>
    </cfRule>
  </conditionalFormatting>
  <conditionalFormatting sqref="D71:BF71">
    <cfRule type="top10" dxfId="395" priority="156" rank="5"/>
  </conditionalFormatting>
  <conditionalFormatting sqref="C71">
    <cfRule type="expression" dxfId="394" priority="155">
      <formula>BH71&gt;2</formula>
    </cfRule>
  </conditionalFormatting>
  <conditionalFormatting sqref="D72:BF72">
    <cfRule type="top10" dxfId="393" priority="154" rank="5"/>
  </conditionalFormatting>
  <conditionalFormatting sqref="C72">
    <cfRule type="expression" dxfId="392" priority="153">
      <formula>BH72&gt;2</formula>
    </cfRule>
  </conditionalFormatting>
  <conditionalFormatting sqref="D73:BF73">
    <cfRule type="top10" dxfId="391" priority="152" rank="5"/>
  </conditionalFormatting>
  <conditionalFormatting sqref="C73">
    <cfRule type="expression" dxfId="390" priority="151">
      <formula>BH73&gt;2</formula>
    </cfRule>
  </conditionalFormatting>
  <conditionalFormatting sqref="D74:BF74">
    <cfRule type="top10" dxfId="389" priority="150" rank="5"/>
  </conditionalFormatting>
  <conditionalFormatting sqref="C74">
    <cfRule type="expression" dxfId="388" priority="149">
      <formula>BH74&gt;2</formula>
    </cfRule>
  </conditionalFormatting>
  <conditionalFormatting sqref="D75:BF75">
    <cfRule type="top10" dxfId="387" priority="148" rank="5"/>
  </conditionalFormatting>
  <conditionalFormatting sqref="C75">
    <cfRule type="expression" dxfId="386" priority="147">
      <formula>BH75&gt;2</formula>
    </cfRule>
  </conditionalFormatting>
  <conditionalFormatting sqref="D76:BF76">
    <cfRule type="top10" dxfId="385" priority="146" rank="5"/>
  </conditionalFormatting>
  <conditionalFormatting sqref="C76">
    <cfRule type="expression" dxfId="384" priority="145">
      <formula>BH76&gt;2</formula>
    </cfRule>
  </conditionalFormatting>
  <conditionalFormatting sqref="D77:BF77">
    <cfRule type="top10" dxfId="383" priority="144" rank="5"/>
  </conditionalFormatting>
  <conditionalFormatting sqref="C77">
    <cfRule type="expression" dxfId="382" priority="143">
      <formula>BH77&gt;2</formula>
    </cfRule>
  </conditionalFormatting>
  <conditionalFormatting sqref="D78:BF78">
    <cfRule type="top10" dxfId="381" priority="142" rank="5"/>
  </conditionalFormatting>
  <conditionalFormatting sqref="C78">
    <cfRule type="expression" dxfId="380" priority="141">
      <formula>BH78&gt;2</formula>
    </cfRule>
  </conditionalFormatting>
  <conditionalFormatting sqref="D79:BF79">
    <cfRule type="top10" dxfId="379" priority="140" rank="5"/>
  </conditionalFormatting>
  <conditionalFormatting sqref="C79">
    <cfRule type="expression" dxfId="378" priority="139">
      <formula>BH79&gt;2</formula>
    </cfRule>
  </conditionalFormatting>
  <conditionalFormatting sqref="D80:BF80">
    <cfRule type="top10" dxfId="377" priority="138" rank="5"/>
  </conditionalFormatting>
  <conditionalFormatting sqref="C80">
    <cfRule type="expression" dxfId="376" priority="137">
      <formula>BH80&gt;2</formula>
    </cfRule>
  </conditionalFormatting>
  <conditionalFormatting sqref="D81:BF81">
    <cfRule type="top10" dxfId="375" priority="136" rank="5"/>
  </conditionalFormatting>
  <conditionalFormatting sqref="C81">
    <cfRule type="expression" dxfId="374" priority="135">
      <formula>BH81&gt;2</formula>
    </cfRule>
  </conditionalFormatting>
  <conditionalFormatting sqref="D82:BF82">
    <cfRule type="top10" dxfId="373" priority="134" rank="5"/>
  </conditionalFormatting>
  <conditionalFormatting sqref="C82">
    <cfRule type="expression" dxfId="372" priority="133">
      <formula>BH82&gt;2</formula>
    </cfRule>
  </conditionalFormatting>
  <conditionalFormatting sqref="D83:BF83">
    <cfRule type="top10" dxfId="371" priority="132" rank="5"/>
  </conditionalFormatting>
  <conditionalFormatting sqref="C83">
    <cfRule type="expression" dxfId="370" priority="131">
      <formula>BH83&gt;2</formula>
    </cfRule>
  </conditionalFormatting>
  <conditionalFormatting sqref="D84:BF84">
    <cfRule type="top10" dxfId="369" priority="130" rank="5"/>
  </conditionalFormatting>
  <conditionalFormatting sqref="C84">
    <cfRule type="expression" dxfId="368" priority="129">
      <formula>BH84&gt;2</formula>
    </cfRule>
  </conditionalFormatting>
  <conditionalFormatting sqref="D85:BF85">
    <cfRule type="top10" dxfId="367" priority="128" rank="5"/>
  </conditionalFormatting>
  <conditionalFormatting sqref="C85">
    <cfRule type="expression" dxfId="366" priority="127">
      <formula>BH85&gt;2</formula>
    </cfRule>
  </conditionalFormatting>
  <conditionalFormatting sqref="D86:BF86">
    <cfRule type="top10" dxfId="365" priority="126" rank="5"/>
  </conditionalFormatting>
  <conditionalFormatting sqref="C86">
    <cfRule type="expression" dxfId="364" priority="125">
      <formula>BH86&gt;2</formula>
    </cfRule>
  </conditionalFormatting>
  <conditionalFormatting sqref="D87:BF87">
    <cfRule type="top10" dxfId="363" priority="124" rank="5"/>
  </conditionalFormatting>
  <conditionalFormatting sqref="C87">
    <cfRule type="expression" dxfId="362" priority="123">
      <formula>BH87&gt;2</formula>
    </cfRule>
  </conditionalFormatting>
  <conditionalFormatting sqref="D88:BF88">
    <cfRule type="top10" dxfId="361" priority="122" rank="5"/>
  </conditionalFormatting>
  <conditionalFormatting sqref="C88">
    <cfRule type="expression" dxfId="360" priority="121">
      <formula>BH88&gt;2</formula>
    </cfRule>
  </conditionalFormatting>
  <conditionalFormatting sqref="D89:BF89">
    <cfRule type="top10" dxfId="359" priority="120" rank="5"/>
  </conditionalFormatting>
  <conditionalFormatting sqref="C89">
    <cfRule type="expression" dxfId="358" priority="119">
      <formula>BH89&gt;2</formula>
    </cfRule>
  </conditionalFormatting>
  <conditionalFormatting sqref="D90:BF90">
    <cfRule type="top10" dxfId="357" priority="118" rank="5"/>
  </conditionalFormatting>
  <conditionalFormatting sqref="C90">
    <cfRule type="expression" dxfId="356" priority="117">
      <formula>BH90&gt;2</formula>
    </cfRule>
  </conditionalFormatting>
  <conditionalFormatting sqref="D91:BF91">
    <cfRule type="top10" dxfId="355" priority="116" rank="5"/>
  </conditionalFormatting>
  <conditionalFormatting sqref="C91">
    <cfRule type="expression" dxfId="354" priority="115">
      <formula>BH91&gt;2</formula>
    </cfRule>
  </conditionalFormatting>
  <conditionalFormatting sqref="D92:BF92">
    <cfRule type="top10" dxfId="353" priority="114" rank="5"/>
  </conditionalFormatting>
  <conditionalFormatting sqref="C92">
    <cfRule type="expression" dxfId="352" priority="113">
      <formula>BH92&gt;2</formula>
    </cfRule>
  </conditionalFormatting>
  <conditionalFormatting sqref="D93:BF93">
    <cfRule type="top10" dxfId="351" priority="112" rank="5"/>
  </conditionalFormatting>
  <conditionalFormatting sqref="C93">
    <cfRule type="expression" dxfId="350" priority="111">
      <formula>BH93&gt;2</formula>
    </cfRule>
  </conditionalFormatting>
  <conditionalFormatting sqref="D94:BF94">
    <cfRule type="top10" dxfId="349" priority="110" rank="5"/>
  </conditionalFormatting>
  <conditionalFormatting sqref="C94">
    <cfRule type="expression" dxfId="348" priority="109">
      <formula>BH94&gt;2</formula>
    </cfRule>
  </conditionalFormatting>
  <conditionalFormatting sqref="D95:BF95">
    <cfRule type="top10" dxfId="347" priority="108" rank="5"/>
  </conditionalFormatting>
  <conditionalFormatting sqref="C95">
    <cfRule type="expression" dxfId="346" priority="107">
      <formula>BH95&gt;2</formula>
    </cfRule>
  </conditionalFormatting>
  <conditionalFormatting sqref="D96:BF96">
    <cfRule type="top10" dxfId="345" priority="106" rank="5"/>
  </conditionalFormatting>
  <conditionalFormatting sqref="C96">
    <cfRule type="expression" dxfId="344" priority="105">
      <formula>BH96&gt;2</formula>
    </cfRule>
  </conditionalFormatting>
  <conditionalFormatting sqref="D97:BF97">
    <cfRule type="top10" dxfId="343" priority="104" rank="5"/>
  </conditionalFormatting>
  <conditionalFormatting sqref="C97">
    <cfRule type="expression" dxfId="342" priority="103">
      <formula>BH97&gt;2</formula>
    </cfRule>
  </conditionalFormatting>
  <conditionalFormatting sqref="D98:BF98">
    <cfRule type="top10" dxfId="341" priority="102" rank="5"/>
  </conditionalFormatting>
  <conditionalFormatting sqref="C98">
    <cfRule type="expression" dxfId="340" priority="101">
      <formula>BH98&gt;2</formula>
    </cfRule>
  </conditionalFormatting>
  <conditionalFormatting sqref="D99:BF99">
    <cfRule type="top10" dxfId="339" priority="100" rank="5"/>
  </conditionalFormatting>
  <conditionalFormatting sqref="C99">
    <cfRule type="expression" dxfId="338" priority="99">
      <formula>BH99&gt;2</formula>
    </cfRule>
  </conditionalFormatting>
  <conditionalFormatting sqref="D100:BF100">
    <cfRule type="top10" dxfId="337" priority="98" rank="5"/>
  </conditionalFormatting>
  <conditionalFormatting sqref="C100">
    <cfRule type="expression" dxfId="336" priority="97">
      <formula>BH100&gt;2</formula>
    </cfRule>
  </conditionalFormatting>
  <conditionalFormatting sqref="BI5">
    <cfRule type="expression" dxfId="335" priority="96">
      <formula>DN5&gt;2</formula>
    </cfRule>
  </conditionalFormatting>
  <conditionalFormatting sqref="BI6">
    <cfRule type="expression" dxfId="334" priority="95">
      <formula>DN6&gt;2</formula>
    </cfRule>
  </conditionalFormatting>
  <conditionalFormatting sqref="BI7">
    <cfRule type="expression" dxfId="333" priority="94">
      <formula>DN7&gt;2</formula>
    </cfRule>
  </conditionalFormatting>
  <conditionalFormatting sqref="BI8">
    <cfRule type="expression" dxfId="332" priority="93">
      <formula>DN8&gt;2</formula>
    </cfRule>
  </conditionalFormatting>
  <conditionalFormatting sqref="BI9">
    <cfRule type="expression" dxfId="331" priority="92">
      <formula>DN9&gt;2</formula>
    </cfRule>
  </conditionalFormatting>
  <conditionalFormatting sqref="BI10">
    <cfRule type="expression" dxfId="330" priority="91">
      <formula>DN10&gt;2</formula>
    </cfRule>
  </conditionalFormatting>
  <conditionalFormatting sqref="BI11">
    <cfRule type="expression" dxfId="329" priority="90">
      <formula>DN11&gt;2</formula>
    </cfRule>
  </conditionalFormatting>
  <conditionalFormatting sqref="BI12">
    <cfRule type="expression" dxfId="328" priority="89">
      <formula>DN12&gt;2</formula>
    </cfRule>
  </conditionalFormatting>
  <conditionalFormatting sqref="BI13">
    <cfRule type="expression" dxfId="327" priority="88">
      <formula>DN13&gt;2</formula>
    </cfRule>
  </conditionalFormatting>
  <conditionalFormatting sqref="BI14">
    <cfRule type="expression" dxfId="326" priority="87">
      <formula>DN14&gt;2</formula>
    </cfRule>
  </conditionalFormatting>
  <conditionalFormatting sqref="BI15">
    <cfRule type="expression" dxfId="325" priority="86">
      <formula>DN15&gt;2</formula>
    </cfRule>
  </conditionalFormatting>
  <conditionalFormatting sqref="BI16">
    <cfRule type="expression" dxfId="324" priority="85">
      <formula>DN16&gt;2</formula>
    </cfRule>
  </conditionalFormatting>
  <conditionalFormatting sqref="BI17">
    <cfRule type="expression" dxfId="323" priority="84">
      <formula>DN17&gt;2</formula>
    </cfRule>
  </conditionalFormatting>
  <conditionalFormatting sqref="BI18">
    <cfRule type="expression" dxfId="322" priority="83">
      <formula>DN18&gt;2</formula>
    </cfRule>
  </conditionalFormatting>
  <conditionalFormatting sqref="BI19">
    <cfRule type="expression" dxfId="321" priority="82">
      <formula>DN19&gt;2</formula>
    </cfRule>
  </conditionalFormatting>
  <conditionalFormatting sqref="BI20">
    <cfRule type="expression" dxfId="320" priority="81">
      <formula>DN20&gt;2</formula>
    </cfRule>
  </conditionalFormatting>
  <conditionalFormatting sqref="BI21">
    <cfRule type="expression" dxfId="319" priority="80">
      <formula>DN21&gt;2</formula>
    </cfRule>
  </conditionalFormatting>
  <conditionalFormatting sqref="BI22">
    <cfRule type="expression" dxfId="318" priority="79">
      <formula>DN22&gt;2</formula>
    </cfRule>
  </conditionalFormatting>
  <conditionalFormatting sqref="BI23">
    <cfRule type="expression" dxfId="317" priority="78">
      <formula>DN23&gt;2</formula>
    </cfRule>
  </conditionalFormatting>
  <conditionalFormatting sqref="BI24">
    <cfRule type="expression" dxfId="316" priority="77">
      <formula>DN24&gt;2</formula>
    </cfRule>
  </conditionalFormatting>
  <conditionalFormatting sqref="BI25">
    <cfRule type="expression" dxfId="315" priority="76">
      <formula>DN25&gt;2</formula>
    </cfRule>
  </conditionalFormatting>
  <conditionalFormatting sqref="BI26">
    <cfRule type="expression" dxfId="314" priority="75">
      <formula>DN26&gt;2</formula>
    </cfRule>
  </conditionalFormatting>
  <conditionalFormatting sqref="BI27">
    <cfRule type="expression" dxfId="313" priority="74">
      <formula>DN27&gt;2</formula>
    </cfRule>
  </conditionalFormatting>
  <conditionalFormatting sqref="BI28">
    <cfRule type="expression" dxfId="312" priority="73">
      <formula>DN28&gt;2</formula>
    </cfRule>
  </conditionalFormatting>
  <conditionalFormatting sqref="BI29">
    <cfRule type="expression" dxfId="311" priority="72">
      <formula>DN29&gt;2</formula>
    </cfRule>
  </conditionalFormatting>
  <conditionalFormatting sqref="BI30">
    <cfRule type="expression" dxfId="310" priority="71">
      <formula>DN30&gt;2</formula>
    </cfRule>
  </conditionalFormatting>
  <conditionalFormatting sqref="BI31">
    <cfRule type="expression" dxfId="309" priority="70">
      <formula>DN31&gt;2</formula>
    </cfRule>
  </conditionalFormatting>
  <conditionalFormatting sqref="BI32">
    <cfRule type="expression" dxfId="308" priority="69">
      <formula>DN32&gt;2</formula>
    </cfRule>
  </conditionalFormatting>
  <conditionalFormatting sqref="BI33">
    <cfRule type="expression" dxfId="307" priority="68">
      <formula>DN33&gt;2</formula>
    </cfRule>
  </conditionalFormatting>
  <conditionalFormatting sqref="BI34">
    <cfRule type="expression" dxfId="306" priority="67">
      <formula>DN34&gt;2</formula>
    </cfRule>
  </conditionalFormatting>
  <conditionalFormatting sqref="BI35">
    <cfRule type="expression" dxfId="305" priority="66">
      <formula>DN35&gt;2</formula>
    </cfRule>
  </conditionalFormatting>
  <conditionalFormatting sqref="BI36">
    <cfRule type="expression" dxfId="304" priority="65">
      <formula>DN36&gt;2</formula>
    </cfRule>
  </conditionalFormatting>
  <conditionalFormatting sqref="BI37">
    <cfRule type="expression" dxfId="303" priority="64">
      <formula>DN37&gt;2</formula>
    </cfRule>
  </conditionalFormatting>
  <conditionalFormatting sqref="BI38">
    <cfRule type="expression" dxfId="302" priority="63">
      <formula>DN38&gt;2</formula>
    </cfRule>
  </conditionalFormatting>
  <conditionalFormatting sqref="BI39">
    <cfRule type="expression" dxfId="301" priority="62">
      <formula>DN39&gt;2</formula>
    </cfRule>
  </conditionalFormatting>
  <conditionalFormatting sqref="BI40">
    <cfRule type="expression" dxfId="300" priority="61">
      <formula>DN40&gt;2</formula>
    </cfRule>
  </conditionalFormatting>
  <conditionalFormatting sqref="BI41">
    <cfRule type="expression" dxfId="299" priority="60">
      <formula>DN41&gt;2</formula>
    </cfRule>
  </conditionalFormatting>
  <conditionalFormatting sqref="BI42">
    <cfRule type="expression" dxfId="298" priority="59">
      <formula>DN42&gt;2</formula>
    </cfRule>
  </conditionalFormatting>
  <conditionalFormatting sqref="BI43">
    <cfRule type="expression" dxfId="297" priority="58">
      <formula>DN43&gt;2</formula>
    </cfRule>
  </conditionalFormatting>
  <conditionalFormatting sqref="BI44">
    <cfRule type="expression" dxfId="296" priority="57">
      <formula>DN44&gt;2</formula>
    </cfRule>
  </conditionalFormatting>
  <conditionalFormatting sqref="BI45">
    <cfRule type="expression" dxfId="295" priority="56">
      <formula>DN45&gt;2</formula>
    </cfRule>
  </conditionalFormatting>
  <conditionalFormatting sqref="BI46">
    <cfRule type="expression" dxfId="294" priority="55">
      <formula>DN46&gt;2</formula>
    </cfRule>
  </conditionalFormatting>
  <conditionalFormatting sqref="BI47">
    <cfRule type="expression" dxfId="293" priority="54">
      <formula>DN47&gt;2</formula>
    </cfRule>
  </conditionalFormatting>
  <conditionalFormatting sqref="BI48">
    <cfRule type="expression" dxfId="292" priority="53">
      <formula>DN48&gt;2</formula>
    </cfRule>
  </conditionalFormatting>
  <conditionalFormatting sqref="BI49">
    <cfRule type="expression" dxfId="291" priority="52">
      <formula>DN49&gt;2</formula>
    </cfRule>
  </conditionalFormatting>
  <conditionalFormatting sqref="BI50">
    <cfRule type="expression" dxfId="290" priority="51">
      <formula>DN50&gt;2</formula>
    </cfRule>
  </conditionalFormatting>
  <conditionalFormatting sqref="BI51">
    <cfRule type="expression" dxfId="289" priority="50">
      <formula>DN51&gt;2</formula>
    </cfRule>
  </conditionalFormatting>
  <conditionalFormatting sqref="BI52">
    <cfRule type="expression" dxfId="288" priority="49">
      <formula>DN52&gt;2</formula>
    </cfRule>
  </conditionalFormatting>
  <conditionalFormatting sqref="BI53">
    <cfRule type="expression" dxfId="287" priority="48">
      <formula>DN53&gt;2</formula>
    </cfRule>
  </conditionalFormatting>
  <conditionalFormatting sqref="BI54">
    <cfRule type="expression" dxfId="286" priority="47">
      <formula>DN54&gt;2</formula>
    </cfRule>
  </conditionalFormatting>
  <conditionalFormatting sqref="BI55">
    <cfRule type="expression" dxfId="285" priority="46">
      <formula>DN55&gt;2</formula>
    </cfRule>
  </conditionalFormatting>
  <conditionalFormatting sqref="BI56">
    <cfRule type="expression" dxfId="284" priority="45">
      <formula>DN56&gt;2</formula>
    </cfRule>
  </conditionalFormatting>
  <conditionalFormatting sqref="BI57">
    <cfRule type="expression" dxfId="283" priority="44">
      <formula>DN57&gt;2</formula>
    </cfRule>
  </conditionalFormatting>
  <conditionalFormatting sqref="BI58">
    <cfRule type="expression" dxfId="282" priority="43">
      <formula>DN58&gt;2</formula>
    </cfRule>
  </conditionalFormatting>
  <conditionalFormatting sqref="BI59">
    <cfRule type="expression" dxfId="281" priority="42">
      <formula>DN59&gt;2</formula>
    </cfRule>
  </conditionalFormatting>
  <conditionalFormatting sqref="BI60">
    <cfRule type="expression" dxfId="280" priority="41">
      <formula>DN60&gt;2</formula>
    </cfRule>
  </conditionalFormatting>
  <conditionalFormatting sqref="BI61">
    <cfRule type="expression" dxfId="279" priority="40">
      <formula>DN61&gt;2</formula>
    </cfRule>
  </conditionalFormatting>
  <conditionalFormatting sqref="BI62">
    <cfRule type="expression" dxfId="278" priority="39">
      <formula>DN62&gt;2</formula>
    </cfRule>
  </conditionalFormatting>
  <conditionalFormatting sqref="BI63">
    <cfRule type="expression" dxfId="277" priority="38">
      <formula>DN63&gt;2</formula>
    </cfRule>
  </conditionalFormatting>
  <conditionalFormatting sqref="BI64">
    <cfRule type="expression" dxfId="276" priority="37">
      <formula>DN64&gt;2</formula>
    </cfRule>
  </conditionalFormatting>
  <conditionalFormatting sqref="BI65">
    <cfRule type="expression" dxfId="275" priority="36">
      <formula>DN65&gt;2</formula>
    </cfRule>
  </conditionalFormatting>
  <conditionalFormatting sqref="BI66">
    <cfRule type="expression" dxfId="274" priority="35">
      <formula>DN66&gt;2</formula>
    </cfRule>
  </conditionalFormatting>
  <conditionalFormatting sqref="BI67">
    <cfRule type="expression" dxfId="273" priority="34">
      <formula>DN67&gt;2</formula>
    </cfRule>
  </conditionalFormatting>
  <conditionalFormatting sqref="BI68">
    <cfRule type="expression" dxfId="272" priority="33">
      <formula>DN68&gt;2</formula>
    </cfRule>
  </conditionalFormatting>
  <conditionalFormatting sqref="BI69">
    <cfRule type="expression" dxfId="271" priority="32">
      <formula>DN69&gt;2</formula>
    </cfRule>
  </conditionalFormatting>
  <conditionalFormatting sqref="BI70">
    <cfRule type="expression" dxfId="270" priority="31">
      <formula>DN70&gt;2</formula>
    </cfRule>
  </conditionalFormatting>
  <conditionalFormatting sqref="BI71">
    <cfRule type="expression" dxfId="269" priority="30">
      <formula>DN71&gt;2</formula>
    </cfRule>
  </conditionalFormatting>
  <conditionalFormatting sqref="BI72">
    <cfRule type="expression" dxfId="268" priority="29">
      <formula>DN72&gt;2</formula>
    </cfRule>
  </conditionalFormatting>
  <conditionalFormatting sqref="BI73">
    <cfRule type="expression" dxfId="267" priority="28">
      <formula>DN73&gt;2</formula>
    </cfRule>
  </conditionalFormatting>
  <conditionalFormatting sqref="BI74">
    <cfRule type="expression" dxfId="266" priority="27">
      <formula>DN74&gt;2</formula>
    </cfRule>
  </conditionalFormatting>
  <conditionalFormatting sqref="BI75">
    <cfRule type="expression" dxfId="265" priority="26">
      <formula>DN75&gt;2</formula>
    </cfRule>
  </conditionalFormatting>
  <conditionalFormatting sqref="BI76">
    <cfRule type="expression" dxfId="264" priority="25">
      <formula>DN76&gt;2</formula>
    </cfRule>
  </conditionalFormatting>
  <conditionalFormatting sqref="BI77">
    <cfRule type="expression" dxfId="263" priority="24">
      <formula>DN77&gt;2</formula>
    </cfRule>
  </conditionalFormatting>
  <conditionalFormatting sqref="BI78">
    <cfRule type="expression" dxfId="262" priority="23">
      <formula>DN78&gt;2</formula>
    </cfRule>
  </conditionalFormatting>
  <conditionalFormatting sqref="BI79">
    <cfRule type="expression" dxfId="261" priority="22">
      <formula>DN79&gt;2</formula>
    </cfRule>
  </conditionalFormatting>
  <conditionalFormatting sqref="BI80">
    <cfRule type="expression" dxfId="260" priority="21">
      <formula>DN80&gt;2</formula>
    </cfRule>
  </conditionalFormatting>
  <conditionalFormatting sqref="BI81">
    <cfRule type="expression" dxfId="259" priority="20">
      <formula>DN81&gt;2</formula>
    </cfRule>
  </conditionalFormatting>
  <conditionalFormatting sqref="BI82">
    <cfRule type="expression" dxfId="258" priority="19">
      <formula>DN82&gt;2</formula>
    </cfRule>
  </conditionalFormatting>
  <conditionalFormatting sqref="BI83">
    <cfRule type="expression" dxfId="257" priority="18">
      <formula>DN83&gt;2</formula>
    </cfRule>
  </conditionalFormatting>
  <conditionalFormatting sqref="BI84">
    <cfRule type="expression" dxfId="256" priority="17">
      <formula>DN84&gt;2</formula>
    </cfRule>
  </conditionalFormatting>
  <conditionalFormatting sqref="BI85">
    <cfRule type="expression" dxfId="255" priority="16">
      <formula>DN85&gt;2</formula>
    </cfRule>
  </conditionalFormatting>
  <conditionalFormatting sqref="BI86">
    <cfRule type="expression" dxfId="254" priority="15">
      <formula>DN86&gt;2</formula>
    </cfRule>
  </conditionalFormatting>
  <conditionalFormatting sqref="BI87">
    <cfRule type="expression" dxfId="253" priority="14">
      <formula>DN87&gt;2</formula>
    </cfRule>
  </conditionalFormatting>
  <conditionalFormatting sqref="BI88">
    <cfRule type="expression" dxfId="252" priority="13">
      <formula>DN88&gt;2</formula>
    </cfRule>
  </conditionalFormatting>
  <conditionalFormatting sqref="BI89">
    <cfRule type="expression" dxfId="251" priority="12">
      <formula>DN89&gt;2</formula>
    </cfRule>
  </conditionalFormatting>
  <conditionalFormatting sqref="BI90">
    <cfRule type="expression" dxfId="250" priority="11">
      <formula>DN90&gt;2</formula>
    </cfRule>
  </conditionalFormatting>
  <conditionalFormatting sqref="BI91">
    <cfRule type="expression" dxfId="249" priority="10">
      <formula>DN91&gt;2</formula>
    </cfRule>
  </conditionalFormatting>
  <conditionalFormatting sqref="BI92">
    <cfRule type="expression" dxfId="248" priority="9">
      <formula>DN92&gt;2</formula>
    </cfRule>
  </conditionalFormatting>
  <conditionalFormatting sqref="BI93">
    <cfRule type="expression" dxfId="247" priority="8">
      <formula>DN93&gt;2</formula>
    </cfRule>
  </conditionalFormatting>
  <conditionalFormatting sqref="BI94">
    <cfRule type="expression" dxfId="246" priority="7">
      <formula>DN94&gt;2</formula>
    </cfRule>
  </conditionalFormatting>
  <conditionalFormatting sqref="BI95">
    <cfRule type="expression" dxfId="245" priority="6">
      <formula>DN95&gt;2</formula>
    </cfRule>
  </conditionalFormatting>
  <conditionalFormatting sqref="BI96">
    <cfRule type="expression" dxfId="244" priority="5">
      <formula>DN96&gt;2</formula>
    </cfRule>
  </conditionalFormatting>
  <conditionalFormatting sqref="BI97">
    <cfRule type="expression" dxfId="243" priority="4">
      <formula>DN97&gt;2</formula>
    </cfRule>
  </conditionalFormatting>
  <conditionalFormatting sqref="BI98">
    <cfRule type="expression" dxfId="242" priority="3">
      <formula>DN98&gt;2</formula>
    </cfRule>
  </conditionalFormatting>
  <conditionalFormatting sqref="BI99">
    <cfRule type="expression" dxfId="241" priority="2">
      <formula>DN99&gt;2</formula>
    </cfRule>
  </conditionalFormatting>
  <conditionalFormatting sqref="BI100">
    <cfRule type="expression" dxfId="240" priority="1">
      <formula>DN100&gt;2</formula>
    </cfRule>
  </conditionalFormatting>
  <pageMargins left="0.2" right="0.2" top="0.25" bottom="0.25" header="0.3" footer="0.3"/>
  <pageSetup paperSize="2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D23"/>
  <sheetViews>
    <sheetView zoomScaleNormal="100" workbookViewId="0">
      <selection activeCell="BI23" sqref="BI23"/>
    </sheetView>
  </sheetViews>
  <sheetFormatPr defaultColWidth="8.7109375" defaultRowHeight="15" x14ac:dyDescent="0.25"/>
  <cols>
    <col min="1" max="1" width="7.5703125" style="5" bestFit="1" customWidth="1"/>
    <col min="2" max="2" width="5.28515625" style="5" bestFit="1" customWidth="1"/>
    <col min="3" max="3" width="25.7109375" style="51" customWidth="1"/>
    <col min="4" max="4" width="7.42578125" style="5" bestFit="1" customWidth="1"/>
    <col min="5" max="5" width="6.42578125" style="51" bestFit="1" customWidth="1"/>
    <col min="6" max="6" width="7.42578125" style="5" bestFit="1" customWidth="1"/>
    <col min="7" max="7" width="7.42578125" style="51" bestFit="1" customWidth="1"/>
    <col min="8" max="8" width="3.28515625" style="5" bestFit="1" customWidth="1"/>
    <col min="9" max="9" width="6.42578125" style="51" bestFit="1" customWidth="1"/>
    <col min="10" max="10" width="6.42578125" style="5" bestFit="1" customWidth="1"/>
    <col min="11" max="11" width="7.42578125" style="51" bestFit="1" customWidth="1"/>
    <col min="12" max="12" width="7.42578125" style="5" bestFit="1" customWidth="1"/>
    <col min="13" max="13" width="7.42578125" style="51" bestFit="1" customWidth="1"/>
    <col min="14" max="14" width="7.42578125" style="5" bestFit="1" customWidth="1"/>
    <col min="15" max="15" width="6.42578125" style="51" bestFit="1" customWidth="1"/>
    <col min="16" max="16" width="6.42578125" style="5" bestFit="1" customWidth="1"/>
    <col min="17" max="17" width="3.28515625" style="51" bestFit="1" customWidth="1"/>
    <col min="18" max="18" width="7.42578125" style="5" bestFit="1" customWidth="1"/>
    <col min="19" max="19" width="6.42578125" style="51" bestFit="1" customWidth="1"/>
    <col min="20" max="20" width="3.28515625" style="5" bestFit="1" customWidth="1"/>
    <col min="21" max="21" width="6.42578125" style="51" bestFit="1" customWidth="1"/>
    <col min="22" max="22" width="7.42578125" style="5" bestFit="1" customWidth="1"/>
    <col min="23" max="23" width="3.28515625" style="51" bestFit="1" customWidth="1"/>
    <col min="24" max="24" width="7.42578125" style="5" bestFit="1" customWidth="1"/>
    <col min="25" max="25" width="3.28515625" style="51" bestFit="1" customWidth="1"/>
    <col min="26" max="26" width="3.28515625" style="5" bestFit="1" customWidth="1"/>
    <col min="27" max="27" width="6.42578125" style="51" bestFit="1" customWidth="1"/>
    <col min="28" max="28" width="6.42578125" style="5" bestFit="1" customWidth="1"/>
    <col min="29" max="29" width="6.42578125" style="51" bestFit="1" customWidth="1"/>
    <col min="30" max="30" width="3.28515625" style="5" bestFit="1" customWidth="1"/>
    <col min="31" max="31" width="7.42578125" style="51" bestFit="1" customWidth="1"/>
    <col min="32" max="32" width="6.42578125" style="5" bestFit="1" customWidth="1"/>
    <col min="33" max="33" width="3.28515625" style="51" bestFit="1" customWidth="1"/>
    <col min="34" max="34" width="3.28515625" style="5" bestFit="1" customWidth="1"/>
    <col min="35" max="35" width="7.42578125" style="51" bestFit="1" customWidth="1"/>
    <col min="36" max="36" width="7.42578125" style="5" bestFit="1" customWidth="1"/>
    <col min="37" max="37" width="6.42578125" style="51" bestFit="1" customWidth="1"/>
    <col min="38" max="38" width="3.28515625" style="5" bestFit="1" customWidth="1"/>
    <col min="39" max="39" width="3.28515625" style="51" bestFit="1" customWidth="1"/>
    <col min="40" max="40" width="3.28515625" style="5" bestFit="1" customWidth="1"/>
    <col min="41" max="41" width="6.42578125" style="51" bestFit="1" customWidth="1"/>
    <col min="42" max="42" width="7.42578125" style="5" bestFit="1" customWidth="1"/>
    <col min="43" max="43" width="7.42578125" style="51" bestFit="1" customWidth="1"/>
    <col min="44" max="44" width="7.42578125" style="5" bestFit="1" customWidth="1"/>
    <col min="45" max="45" width="3.28515625" style="51" bestFit="1" customWidth="1"/>
    <col min="46" max="46" width="3.28515625" style="5" bestFit="1" customWidth="1"/>
    <col min="47" max="47" width="3.28515625" style="51" bestFit="1" customWidth="1"/>
    <col min="48" max="48" width="3.28515625" style="5" bestFit="1" customWidth="1"/>
    <col min="49" max="49" width="6.42578125" style="51" bestFit="1" customWidth="1"/>
    <col min="50" max="50" width="7.42578125" style="5" bestFit="1" customWidth="1"/>
    <col min="51" max="51" width="6.42578125" style="51" bestFit="1" customWidth="1"/>
    <col min="52" max="52" width="3.28515625" style="5" bestFit="1" customWidth="1"/>
    <col min="53" max="53" width="3.28515625" style="51" bestFit="1" customWidth="1"/>
    <col min="54" max="54" width="3.28515625" style="5" bestFit="1" customWidth="1"/>
    <col min="55" max="55" width="3.28515625" style="51" bestFit="1" customWidth="1"/>
    <col min="56" max="56" width="3.28515625" style="5" bestFit="1" customWidth="1"/>
    <col min="57" max="57" width="6.42578125" style="51" bestFit="1" customWidth="1"/>
    <col min="58" max="58" width="6.42578125" style="5" bestFit="1" customWidth="1"/>
    <col min="59" max="59" width="7.42578125" style="51" bestFit="1" customWidth="1"/>
    <col min="60" max="60" width="0" style="5" hidden="1" customWidth="1"/>
    <col min="61" max="61" width="23.28515625" style="51" bestFit="1" customWidth="1"/>
    <col min="62" max="62" width="8.7109375" style="5"/>
    <col min="63" max="63" width="8.7109375" style="51"/>
    <col min="64" max="64" width="8.7109375" style="5"/>
    <col min="65" max="65" width="8.7109375" style="51"/>
    <col min="66" max="66" width="8.7109375" style="5"/>
    <col min="67" max="67" width="8.7109375" style="51"/>
    <col min="68" max="68" width="8.7109375" style="5"/>
    <col min="69" max="69" width="8.7109375" style="51"/>
    <col min="70" max="70" width="8.7109375" style="5"/>
    <col min="71" max="71" width="8.7109375" style="51"/>
    <col min="72" max="72" width="8.7109375" style="5"/>
    <col min="73" max="73" width="8.7109375" style="51"/>
    <col min="74" max="74" width="8.7109375" style="5"/>
    <col min="75" max="75" width="8.7109375" style="51"/>
    <col min="76" max="76" width="8.7109375" style="5"/>
    <col min="77" max="77" width="8.7109375" style="51"/>
    <col min="78" max="78" width="8.7109375" style="5"/>
    <col min="79" max="79" width="8.7109375" style="51"/>
    <col min="80" max="80" width="8.7109375" style="5"/>
    <col min="81" max="81" width="8.7109375" style="51"/>
    <col min="82" max="82" width="8.7109375" style="5"/>
    <col min="83" max="83" width="8.7109375" style="51"/>
    <col min="84" max="84" width="8.7109375" style="5"/>
    <col min="85" max="85" width="8.7109375" style="51"/>
    <col min="86" max="86" width="8.7109375" style="5"/>
    <col min="87" max="87" width="8.7109375" style="51"/>
    <col min="88" max="88" width="8.7109375" style="5"/>
    <col min="89" max="89" width="8.7109375" style="51"/>
    <col min="90" max="90" width="8.7109375" style="5"/>
    <col min="91" max="91" width="8.7109375" style="51"/>
    <col min="92" max="92" width="8.7109375" style="5"/>
    <col min="93" max="93" width="8.7109375" style="51"/>
    <col min="94" max="94" width="8.7109375" style="5"/>
    <col min="95" max="95" width="8.7109375" style="51"/>
    <col min="96" max="96" width="8.7109375" style="5"/>
    <col min="97" max="97" width="8.7109375" style="51"/>
    <col min="98" max="98" width="8.7109375" style="5"/>
    <col min="99" max="99" width="8.7109375" style="51"/>
    <col min="100" max="100" width="8.7109375" style="5"/>
    <col min="101" max="101" width="8.7109375" style="51"/>
    <col min="102" max="102" width="8.7109375" style="5"/>
    <col min="103" max="103" width="8.7109375" style="51"/>
    <col min="104" max="104" width="8.7109375" style="5"/>
    <col min="105" max="105" width="8.7109375" style="51"/>
    <col min="106" max="106" width="8.7109375" style="5"/>
    <col min="107" max="107" width="8.7109375" style="51"/>
    <col min="108" max="108" width="8.7109375" style="5"/>
    <col min="109" max="109" width="8.7109375" style="51"/>
    <col min="110" max="110" width="8.7109375" style="5"/>
    <col min="111" max="111" width="8.7109375" style="51"/>
    <col min="112" max="112" width="8.7109375" style="5"/>
    <col min="113" max="113" width="8.7109375" style="51"/>
    <col min="114" max="114" width="8.7109375" style="5"/>
    <col min="115" max="115" width="8.7109375" style="51"/>
    <col min="116" max="116" width="8.7109375" style="5"/>
    <col min="117" max="117" width="8.7109375" style="51"/>
    <col min="118" max="118" width="8.7109375" style="5"/>
    <col min="119" max="119" width="8.7109375" style="51"/>
    <col min="120" max="120" width="8.7109375" style="5"/>
    <col min="121" max="121" width="8.7109375" style="51"/>
    <col min="122" max="122" width="8.7109375" style="5"/>
    <col min="123" max="123" width="8.7109375" style="51"/>
    <col min="124" max="124" width="8.7109375" style="5"/>
    <col min="125" max="125" width="8.7109375" style="51"/>
    <col min="126" max="126" width="8.7109375" style="5"/>
    <col min="127" max="127" width="8.7109375" style="51"/>
    <col min="128" max="128" width="8.7109375" style="5"/>
    <col min="129" max="129" width="8.7109375" style="51"/>
    <col min="130" max="130" width="8.7109375" style="5"/>
    <col min="131" max="131" width="8.7109375" style="51"/>
    <col min="132" max="132" width="8.7109375" style="5"/>
    <col min="133" max="133" width="8.7109375" style="51"/>
    <col min="134" max="134" width="8.7109375" style="5"/>
    <col min="135" max="135" width="8.7109375" style="51"/>
    <col min="136" max="136" width="8.7109375" style="5"/>
    <col min="137" max="137" width="8.7109375" style="51"/>
    <col min="138" max="138" width="8.7109375" style="5"/>
    <col min="139" max="139" width="8.7109375" style="51"/>
    <col min="140" max="140" width="8.7109375" style="5"/>
    <col min="141" max="141" width="8.7109375" style="51"/>
    <col min="142" max="142" width="8.7109375" style="5"/>
    <col min="143" max="143" width="8.7109375" style="51"/>
    <col min="144" max="144" width="8.7109375" style="5"/>
    <col min="145" max="145" width="8.7109375" style="51"/>
    <col min="146" max="146" width="8.7109375" style="5"/>
    <col min="147" max="147" width="8.7109375" style="51"/>
    <col min="148" max="148" width="8.7109375" style="5"/>
    <col min="149" max="149" width="8.7109375" style="51"/>
    <col min="150" max="150" width="8.7109375" style="5"/>
    <col min="151" max="151" width="8.7109375" style="51"/>
    <col min="152" max="152" width="8.7109375" style="5"/>
    <col min="153" max="153" width="8.7109375" style="51"/>
    <col min="154" max="154" width="8.7109375" style="5"/>
    <col min="155" max="155" width="8.7109375" style="51"/>
    <col min="156" max="156" width="8.7109375" style="5"/>
    <col min="157" max="157" width="8.7109375" style="51"/>
    <col min="158" max="158" width="8.7109375" style="5"/>
    <col min="159" max="159" width="8.7109375" style="51"/>
    <col min="160" max="160" width="8.7109375" style="5"/>
    <col min="161" max="161" width="8.7109375" style="51"/>
    <col min="162" max="162" width="8.7109375" style="5"/>
    <col min="163" max="163" width="8.7109375" style="51"/>
    <col min="164" max="164" width="8.7109375" style="5"/>
    <col min="165" max="165" width="8.7109375" style="51"/>
    <col min="166" max="166" width="8.7109375" style="5"/>
    <col min="167" max="167" width="8.7109375" style="51"/>
    <col min="168" max="168" width="8.7109375" style="26"/>
    <col min="169" max="171" width="8.7109375" style="51"/>
    <col min="172" max="172" width="8.7109375" style="5"/>
    <col min="173" max="173" width="8.7109375" style="51"/>
    <col min="174" max="174" width="8.7109375" style="26"/>
    <col min="175" max="177" width="8.7109375" style="51"/>
    <col min="178" max="178" width="8.7109375" style="5"/>
    <col min="179" max="179" width="8.7109375" style="51"/>
    <col min="180" max="180" width="8.7109375" style="5"/>
    <col min="181" max="181" width="8.7109375" style="51"/>
    <col min="182" max="182" width="8.7109375" style="5"/>
    <col min="183" max="183" width="8.7109375" style="51"/>
    <col min="184" max="184" width="8.7109375" style="5"/>
    <col min="185" max="185" width="8.7109375" style="51"/>
    <col min="186" max="186" width="8.7109375" style="5"/>
    <col min="187" max="187" width="8.7109375" style="51"/>
    <col min="188" max="188" width="8.7109375" style="5"/>
    <col min="189" max="189" width="8.7109375" style="51"/>
    <col min="190" max="190" width="8.7109375" style="5"/>
    <col min="191" max="191" width="8.7109375" style="51"/>
    <col min="192" max="192" width="8.7109375" style="5"/>
    <col min="193" max="193" width="8.7109375" style="51"/>
    <col min="194" max="194" width="8.7109375" style="5"/>
    <col min="195" max="195" width="8.7109375" style="51"/>
    <col min="196" max="196" width="8.7109375" style="5"/>
    <col min="197" max="197" width="8.7109375" style="51"/>
    <col min="198" max="198" width="8.7109375" style="5"/>
    <col min="199" max="199" width="8.7109375" style="51"/>
    <col min="200" max="200" width="8.7109375" style="5"/>
    <col min="201" max="201" width="8.7109375" style="51"/>
    <col min="202" max="202" width="8.7109375" style="5"/>
    <col min="203" max="203" width="8.7109375" style="51"/>
    <col min="204" max="204" width="8.7109375" style="5"/>
    <col min="205" max="205" width="8.7109375" style="51"/>
    <col min="206" max="206" width="8.7109375" style="5"/>
    <col min="207" max="207" width="8.7109375" style="51"/>
    <col min="208" max="208" width="8.7109375" style="5"/>
    <col min="209" max="209" width="8.7109375" style="51"/>
    <col min="210" max="210" width="8.7109375" style="5"/>
    <col min="211" max="211" width="8.7109375" style="51"/>
    <col min="212" max="212" width="8.7109375" style="5"/>
    <col min="213" max="213" width="8.7109375" style="51"/>
    <col min="214" max="214" width="8.7109375" style="5"/>
    <col min="215" max="215" width="8.7109375" style="51"/>
    <col min="216" max="216" width="8.7109375" style="5"/>
    <col min="217" max="217" width="8.7109375" style="51"/>
    <col min="218" max="218" width="8.7109375" style="5"/>
    <col min="219" max="219" width="8.7109375" style="51"/>
    <col min="220" max="220" width="8.7109375" style="5"/>
    <col min="221" max="221" width="8.7109375" style="51"/>
    <col min="222" max="222" width="8.7109375" style="5"/>
    <col min="223" max="223" width="8.7109375" style="51"/>
    <col min="224" max="224" width="8.7109375" style="5"/>
    <col min="225" max="225" width="8.7109375" style="51"/>
    <col min="226" max="226" width="8.7109375" style="5"/>
    <col min="227" max="227" width="8.7109375" style="51"/>
    <col min="228" max="228" width="8.7109375" style="5"/>
    <col min="229" max="229" width="8.7109375" style="51"/>
    <col min="230" max="230" width="8.7109375" style="5"/>
    <col min="231" max="231" width="8.7109375" style="51"/>
    <col min="232" max="232" width="8.7109375" style="5"/>
    <col min="233" max="233" width="8.7109375" style="51"/>
    <col min="234" max="234" width="8.7109375" style="5"/>
    <col min="235" max="235" width="8.7109375" style="51"/>
    <col min="236" max="236" width="8.7109375" style="5"/>
    <col min="237" max="237" width="8.7109375" style="51"/>
    <col min="238" max="238" width="8.7109375" style="5"/>
    <col min="239" max="239" width="8.7109375" style="51"/>
    <col min="240" max="240" width="8.7109375" style="5"/>
    <col min="241" max="241" width="8.7109375" style="51"/>
    <col min="242" max="242" width="8.7109375" style="5"/>
    <col min="243" max="243" width="8.7109375" style="51"/>
    <col min="244" max="244" width="8.7109375" style="5"/>
    <col min="245" max="245" width="8.7109375" style="51"/>
    <col min="246" max="246" width="8.7109375" style="5"/>
    <col min="247" max="247" width="8.7109375" style="51"/>
    <col min="248" max="248" width="8.7109375" style="5"/>
    <col min="249" max="249" width="8.7109375" style="51"/>
    <col min="250" max="250" width="8.7109375" style="5"/>
    <col min="251" max="251" width="8.7109375" style="51"/>
    <col min="252" max="252" width="8.7109375" style="5"/>
    <col min="253" max="253" width="8.7109375" style="51"/>
    <col min="254" max="254" width="8.7109375" style="5"/>
    <col min="255" max="255" width="8.7109375" style="51"/>
    <col min="256" max="256" width="8.7109375" style="5"/>
    <col min="257" max="257" width="8.7109375" style="51"/>
    <col min="258" max="258" width="8.7109375" style="5"/>
    <col min="259" max="259" width="8.7109375" style="51"/>
    <col min="260" max="260" width="8.7109375" style="5"/>
    <col min="261" max="261" width="8.7109375" style="51"/>
    <col min="262" max="262" width="8.7109375" style="5"/>
    <col min="263" max="263" width="8.7109375" style="51"/>
    <col min="264" max="264" width="8.7109375" style="5"/>
    <col min="265" max="265" width="8.7109375" style="51"/>
    <col min="266" max="266" width="8.7109375" style="5"/>
    <col min="267" max="267" width="8.7109375" style="51"/>
    <col min="268" max="268" width="8.7109375" style="5"/>
    <col min="269" max="269" width="8.7109375" style="51"/>
    <col min="270" max="270" width="8.7109375" style="5"/>
    <col min="271" max="271" width="8.7109375" style="51"/>
    <col min="272" max="272" width="8.7109375" style="5"/>
    <col min="273" max="273" width="8.7109375" style="51"/>
    <col min="274" max="274" width="8.7109375" style="5"/>
    <col min="275" max="275" width="8.7109375" style="51"/>
    <col min="276" max="276" width="8.7109375" style="5"/>
    <col min="277" max="277" width="8.7109375" style="51"/>
    <col min="278" max="278" width="8.7109375" style="5"/>
    <col min="279" max="279" width="8.7109375" style="51"/>
    <col min="280" max="280" width="8.7109375" style="5"/>
    <col min="281" max="281" width="8.7109375" style="51"/>
    <col min="282" max="282" width="8.7109375" style="5"/>
    <col min="283" max="283" width="8.7109375" style="51"/>
    <col min="284" max="284" width="8.7109375" style="5"/>
    <col min="285" max="285" width="8.7109375" style="51"/>
    <col min="286" max="286" width="8.7109375" style="5"/>
    <col min="287" max="287" width="8.7109375" style="51"/>
    <col min="288" max="288" width="8.7109375" style="5"/>
    <col min="289" max="289" width="8.7109375" style="51"/>
    <col min="290" max="290" width="8.7109375" style="5"/>
    <col min="291" max="291" width="8.7109375" style="51"/>
    <col min="292" max="292" width="8.7109375" style="5"/>
    <col min="293" max="293" width="8.7109375" style="51"/>
    <col min="294" max="294" width="8.7109375" style="5"/>
    <col min="295" max="295" width="8.7109375" style="51"/>
    <col min="296" max="296" width="8.7109375" style="5"/>
    <col min="297" max="297" width="8.7109375" style="51"/>
    <col min="298" max="298" width="8.7109375" style="5"/>
    <col min="299" max="299" width="8.7109375" style="51"/>
    <col min="300" max="300" width="8.7109375" style="5"/>
    <col min="301" max="301" width="8.7109375" style="51"/>
    <col min="302" max="302" width="8.7109375" style="5"/>
    <col min="303" max="303" width="8.7109375" style="51"/>
    <col min="304" max="304" width="8.7109375" style="5"/>
    <col min="305" max="305" width="8.7109375" style="51"/>
    <col min="306" max="306" width="8.7109375" style="5"/>
    <col min="307" max="307" width="8.7109375" style="51"/>
    <col min="308" max="308" width="8.7109375" style="5"/>
    <col min="309" max="309" width="8.7109375" style="51"/>
    <col min="310" max="310" width="8.7109375" style="5"/>
    <col min="311" max="311" width="8.7109375" style="51"/>
    <col min="312" max="312" width="8.7109375" style="5"/>
    <col min="313" max="313" width="8.7109375" style="51"/>
    <col min="314" max="314" width="8.7109375" style="5"/>
    <col min="315" max="315" width="8.7109375" style="51"/>
    <col min="316" max="316" width="8.7109375" style="5"/>
    <col min="317" max="317" width="8.7109375" style="51"/>
    <col min="318" max="318" width="8.7109375" style="5"/>
    <col min="319" max="319" width="8.7109375" style="51"/>
    <col min="320" max="320" width="8.7109375" style="26"/>
    <col min="321" max="321" width="8.7109375" style="5"/>
    <col min="322" max="368" width="8.7109375" style="27"/>
    <col min="369" max="16384" width="8.7109375" style="5"/>
  </cols>
  <sheetData>
    <row r="1" spans="1:61" ht="8.1" customHeight="1" x14ac:dyDescent="0.25"/>
    <row r="2" spans="1:61" ht="27.95" customHeight="1" x14ac:dyDescent="0.4">
      <c r="A2" s="65"/>
      <c r="B2" s="65"/>
      <c r="C2" s="66" t="s">
        <v>85</v>
      </c>
      <c r="D2" s="65"/>
      <c r="E2" s="66"/>
      <c r="F2" s="65"/>
      <c r="G2" s="66"/>
      <c r="H2" s="65"/>
    </row>
    <row r="3" spans="1:61" hidden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56" t="s">
        <v>42</v>
      </c>
      <c r="E4" s="56" t="s">
        <v>114</v>
      </c>
      <c r="F4" s="56" t="s">
        <v>135</v>
      </c>
      <c r="G4" s="56" t="s">
        <v>148</v>
      </c>
      <c r="H4" s="56" t="s">
        <v>193</v>
      </c>
      <c r="I4" s="56" t="s">
        <v>233</v>
      </c>
      <c r="J4" s="56" t="s">
        <v>234</v>
      </c>
      <c r="K4" s="56" t="s">
        <v>255</v>
      </c>
      <c r="L4" s="56" t="s">
        <v>318</v>
      </c>
      <c r="M4" s="56" t="s">
        <v>293</v>
      </c>
      <c r="N4" s="56" t="s">
        <v>336</v>
      </c>
      <c r="O4" s="56" t="s">
        <v>348</v>
      </c>
      <c r="P4" s="56" t="s">
        <v>344</v>
      </c>
      <c r="Q4" s="56" t="s">
        <v>364</v>
      </c>
      <c r="R4" s="56" t="s">
        <v>375</v>
      </c>
      <c r="S4" s="56" t="s">
        <v>489</v>
      </c>
      <c r="T4" s="56" t="s">
        <v>490</v>
      </c>
      <c r="U4" s="56" t="s">
        <v>378</v>
      </c>
      <c r="V4" s="56" t="s">
        <v>382</v>
      </c>
      <c r="W4" s="56" t="s">
        <v>410</v>
      </c>
      <c r="X4" s="56" t="s">
        <v>411</v>
      </c>
      <c r="Y4" s="56" t="s">
        <v>412</v>
      </c>
      <c r="Z4" s="56" t="s">
        <v>418</v>
      </c>
      <c r="AA4" s="56" t="s">
        <v>448</v>
      </c>
      <c r="AB4" s="56" t="s">
        <v>439</v>
      </c>
      <c r="AC4" s="56" t="s">
        <v>446</v>
      </c>
      <c r="AD4" s="56" t="s">
        <v>449</v>
      </c>
      <c r="AE4" s="56" t="s">
        <v>445</v>
      </c>
      <c r="AF4" s="56" t="s">
        <v>491</v>
      </c>
      <c r="AG4" s="56" t="s">
        <v>492</v>
      </c>
      <c r="AH4" s="56" t="s">
        <v>507</v>
      </c>
      <c r="AI4" s="56" t="s">
        <v>508</v>
      </c>
      <c r="AJ4" s="56" t="s">
        <v>509</v>
      </c>
      <c r="AK4" s="56" t="s">
        <v>522</v>
      </c>
      <c r="AL4" s="56" t="s">
        <v>523</v>
      </c>
      <c r="AM4" s="56" t="s">
        <v>530</v>
      </c>
      <c r="AN4" s="56" t="s">
        <v>531</v>
      </c>
      <c r="AO4" s="56" t="s">
        <v>559</v>
      </c>
      <c r="AP4" s="56" t="s">
        <v>542</v>
      </c>
      <c r="AQ4" s="56" t="s">
        <v>543</v>
      </c>
      <c r="AR4" s="56" t="s">
        <v>560</v>
      </c>
      <c r="AS4" s="56" t="s">
        <v>561</v>
      </c>
      <c r="AT4" s="56" t="s">
        <v>562</v>
      </c>
      <c r="AU4" s="56" t="s">
        <v>592</v>
      </c>
      <c r="AV4" s="56" t="s">
        <v>593</v>
      </c>
      <c r="AW4" s="56" t="s">
        <v>594</v>
      </c>
      <c r="AX4" s="56" t="s">
        <v>595</v>
      </c>
      <c r="AY4" s="56" t="s">
        <v>596</v>
      </c>
      <c r="AZ4" s="56" t="s">
        <v>597</v>
      </c>
      <c r="BA4" s="56" t="s">
        <v>598</v>
      </c>
      <c r="BB4" s="56" t="s">
        <v>621</v>
      </c>
      <c r="BC4" s="56" t="s">
        <v>622</v>
      </c>
      <c r="BD4" s="56" t="s">
        <v>623</v>
      </c>
      <c r="BE4" s="56" t="s">
        <v>624</v>
      </c>
      <c r="BF4" s="56" t="s">
        <v>625</v>
      </c>
      <c r="BG4" s="55" t="s">
        <v>80</v>
      </c>
    </row>
    <row r="5" spans="1:61" x14ac:dyDescent="0.25">
      <c r="A5" s="49">
        <f>BG5</f>
        <v>476.7</v>
      </c>
      <c r="B5" s="48">
        <v>1</v>
      </c>
      <c r="C5" s="52" t="s">
        <v>185</v>
      </c>
      <c r="D5" s="50"/>
      <c r="E5" s="50"/>
      <c r="F5" s="50"/>
      <c r="G5" s="50">
        <v>100.5</v>
      </c>
      <c r="H5" s="50"/>
      <c r="I5" s="50"/>
      <c r="J5" s="50"/>
      <c r="K5" s="50"/>
      <c r="L5" s="50"/>
      <c r="M5" s="50">
        <v>100.2</v>
      </c>
      <c r="N5" s="50">
        <v>100.2</v>
      </c>
      <c r="O5" s="50"/>
      <c r="P5" s="50">
        <v>75</v>
      </c>
      <c r="Q5" s="50"/>
      <c r="R5" s="50">
        <v>75</v>
      </c>
      <c r="S5" s="50"/>
      <c r="T5" s="50"/>
      <c r="U5" s="50"/>
      <c r="V5" s="50"/>
      <c r="W5" s="50"/>
      <c r="X5" s="50">
        <v>61.53846153846154</v>
      </c>
      <c r="Y5" s="50"/>
      <c r="Z5" s="50"/>
      <c r="AA5" s="50"/>
      <c r="AB5" s="50"/>
      <c r="AC5" s="50"/>
      <c r="AD5" s="50"/>
      <c r="AE5" s="50"/>
      <c r="AF5" s="50">
        <v>62.5</v>
      </c>
      <c r="AG5" s="50"/>
      <c r="AH5" s="50"/>
      <c r="AI5" s="50"/>
      <c r="AJ5" s="50"/>
      <c r="AK5" s="50">
        <v>50</v>
      </c>
      <c r="AL5" s="50"/>
      <c r="AM5" s="50"/>
      <c r="AN5" s="50"/>
      <c r="AO5" s="50"/>
      <c r="AP5" s="50">
        <v>100.8</v>
      </c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>
        <f>IF(ISERROR(SUM(LARGE(D5:BF5,1)+LARGE(D5:BF5,2)+LARGE(D5:BF5,3)+LARGE(D5:BF5,4)+LARGE(D5:BF5,5))),SUM(D5:BF5),SUM(LARGE(D5:BF5,1)+LARGE(D5:BF5,2)+LARGE(D5:BF5,3)+LARGE(D5:BF5,4)+LARGE(D5:BF5,5)))</f>
        <v>476.7</v>
      </c>
      <c r="BH5" s="5">
        <f>COUNTIF(D5:BF5,"&gt;.1")</f>
        <v>9</v>
      </c>
      <c r="BI5" s="48" t="s">
        <v>185</v>
      </c>
    </row>
    <row r="6" spans="1:61" x14ac:dyDescent="0.25">
      <c r="A6" s="49">
        <f>BG6</f>
        <v>462.43846153846152</v>
      </c>
      <c r="B6" s="48">
        <f>IF(A6=A5,B5,2)</f>
        <v>2</v>
      </c>
      <c r="C6" s="52" t="s">
        <v>186</v>
      </c>
      <c r="D6" s="73"/>
      <c r="E6" s="73"/>
      <c r="F6" s="73"/>
      <c r="G6" s="73">
        <v>40</v>
      </c>
      <c r="H6" s="73"/>
      <c r="I6" s="73"/>
      <c r="J6" s="73"/>
      <c r="K6" s="73">
        <v>84.615384615384613</v>
      </c>
      <c r="L6" s="73"/>
      <c r="M6" s="73">
        <v>50</v>
      </c>
      <c r="N6" s="73">
        <v>50</v>
      </c>
      <c r="O6" s="73"/>
      <c r="P6" s="73">
        <v>50</v>
      </c>
      <c r="Q6" s="73"/>
      <c r="R6" s="73">
        <v>75</v>
      </c>
      <c r="S6" s="73"/>
      <c r="T6" s="73"/>
      <c r="U6" s="73"/>
      <c r="V6" s="73">
        <v>100.2</v>
      </c>
      <c r="W6" s="73"/>
      <c r="X6" s="73">
        <v>76.92307692307692</v>
      </c>
      <c r="Y6" s="73"/>
      <c r="Z6" s="73"/>
      <c r="AA6" s="73"/>
      <c r="AB6" s="73"/>
      <c r="AC6" s="73"/>
      <c r="AD6" s="73"/>
      <c r="AE6" s="73">
        <v>100.3</v>
      </c>
      <c r="AF6" s="73">
        <v>50</v>
      </c>
      <c r="AG6" s="73"/>
      <c r="AH6" s="73"/>
      <c r="AI6" s="73"/>
      <c r="AJ6" s="73">
        <v>50</v>
      </c>
      <c r="AK6" s="73">
        <v>33.333333333333329</v>
      </c>
      <c r="AL6" s="73"/>
      <c r="AM6" s="73"/>
      <c r="AN6" s="73"/>
      <c r="AO6" s="73"/>
      <c r="AP6" s="73">
        <v>50</v>
      </c>
      <c r="AQ6" s="73"/>
      <c r="AR6" s="73">
        <v>100.4</v>
      </c>
      <c r="AS6" s="73"/>
      <c r="AT6" s="73"/>
      <c r="AU6" s="73"/>
      <c r="AV6" s="73"/>
      <c r="AW6" s="73"/>
      <c r="AX6" s="73"/>
      <c r="AY6" s="73">
        <v>60</v>
      </c>
      <c r="AZ6" s="73"/>
      <c r="BA6" s="73"/>
      <c r="BB6" s="73"/>
      <c r="BC6" s="73"/>
      <c r="BD6" s="73"/>
      <c r="BE6" s="73"/>
      <c r="BF6" s="73"/>
      <c r="BG6" s="73">
        <f>IF(ISERROR(SUM(LARGE(D6:BF6,1)+LARGE(D6:BF6,2)+LARGE(D6:BF6,3)+LARGE(D6:BF6,4)+LARGE(D6:BF6,5))),SUM(D6:BF6),SUM(LARGE(D6:BF6,1)+LARGE(D6:BF6,2)+LARGE(D6:BF6,3)+LARGE(D6:BF6,4)+LARGE(D6:BF6,5)))</f>
        <v>462.43846153846152</v>
      </c>
      <c r="BH6" s="74">
        <f>COUNTIF(D6:BF6,"&gt;.1")</f>
        <v>15</v>
      </c>
      <c r="BI6" s="48" t="s">
        <v>186</v>
      </c>
    </row>
    <row r="7" spans="1:61" x14ac:dyDescent="0.25">
      <c r="A7" s="49">
        <f>BG7</f>
        <v>408.63333333333333</v>
      </c>
      <c r="B7" s="48">
        <f>IF(A7=A6,B6,3)</f>
        <v>3</v>
      </c>
      <c r="C7" s="52" t="s">
        <v>335</v>
      </c>
      <c r="D7" s="50"/>
      <c r="E7" s="50"/>
      <c r="F7" s="50"/>
      <c r="G7" s="50"/>
      <c r="H7" s="50"/>
      <c r="I7" s="50"/>
      <c r="J7" s="50"/>
      <c r="K7" s="50"/>
      <c r="L7" s="50">
        <v>100.1</v>
      </c>
      <c r="M7" s="50"/>
      <c r="N7" s="50"/>
      <c r="O7" s="50">
        <v>66.666666666666657</v>
      </c>
      <c r="P7" s="50"/>
      <c r="Q7" s="50"/>
      <c r="R7" s="50">
        <v>25</v>
      </c>
      <c r="S7" s="50"/>
      <c r="T7" s="50"/>
      <c r="U7" s="50"/>
      <c r="V7" s="50">
        <v>50</v>
      </c>
      <c r="W7" s="50"/>
      <c r="X7" s="50"/>
      <c r="Y7" s="50"/>
      <c r="Z7" s="50"/>
      <c r="AA7" s="50"/>
      <c r="AB7" s="50">
        <v>28.571428571428569</v>
      </c>
      <c r="AC7" s="50"/>
      <c r="AD7" s="50"/>
      <c r="AE7" s="50">
        <v>66.666666666666657</v>
      </c>
      <c r="AF7" s="50">
        <v>25</v>
      </c>
      <c r="AG7" s="50"/>
      <c r="AH7" s="50"/>
      <c r="AI7" s="50"/>
      <c r="AJ7" s="50">
        <v>100.2</v>
      </c>
      <c r="AK7" s="50"/>
      <c r="AL7" s="50"/>
      <c r="AM7" s="50"/>
      <c r="AN7" s="50"/>
      <c r="AO7" s="50">
        <v>66.666666666666657</v>
      </c>
      <c r="AP7" s="50"/>
      <c r="AQ7" s="50"/>
      <c r="AR7" s="50">
        <v>75</v>
      </c>
      <c r="AS7" s="50"/>
      <c r="AT7" s="50"/>
      <c r="AU7" s="50"/>
      <c r="AV7" s="50"/>
      <c r="AW7" s="50"/>
      <c r="AX7" s="50"/>
      <c r="AY7" s="50">
        <v>20</v>
      </c>
      <c r="AZ7" s="50"/>
      <c r="BA7" s="50"/>
      <c r="BB7" s="50"/>
      <c r="BC7" s="50"/>
      <c r="BD7" s="50"/>
      <c r="BE7" s="50"/>
      <c r="BF7" s="50"/>
      <c r="BG7" s="50">
        <f>IF(ISERROR(SUM(LARGE(D7:BF7,1)+LARGE(D7:BF7,2)+LARGE(D7:BF7,3)+LARGE(D7:BF7,4)+LARGE(D7:BF7,5))),SUM(D7:BF7),SUM(LARGE(D7:BF7,1)+LARGE(D7:BF7,2)+LARGE(D7:BF7,3)+LARGE(D7:BF7,4)+LARGE(D7:BF7,5)))</f>
        <v>408.63333333333333</v>
      </c>
      <c r="BH7" s="5">
        <f>COUNTIF(D7:BF7,"&gt;.1")</f>
        <v>11</v>
      </c>
      <c r="BI7" s="48" t="s">
        <v>335</v>
      </c>
    </row>
    <row r="8" spans="1:61" x14ac:dyDescent="0.25">
      <c r="A8" s="49">
        <f>BG8</f>
        <v>354.78717948717946</v>
      </c>
      <c r="B8" s="48">
        <f>IF(A8=A7,B7,4)</f>
        <v>4</v>
      </c>
      <c r="C8" s="52" t="s">
        <v>398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>
        <v>91.666666666666671</v>
      </c>
      <c r="S8" s="73"/>
      <c r="T8" s="73"/>
      <c r="U8" s="73"/>
      <c r="V8" s="73"/>
      <c r="W8" s="73"/>
      <c r="X8" s="73">
        <v>46.153846153846153</v>
      </c>
      <c r="Y8" s="73"/>
      <c r="Z8" s="73"/>
      <c r="AA8" s="73"/>
      <c r="AB8" s="73"/>
      <c r="AC8" s="73"/>
      <c r="AD8" s="73"/>
      <c r="AE8" s="73">
        <v>33.333333333333329</v>
      </c>
      <c r="AF8" s="73"/>
      <c r="AG8" s="73"/>
      <c r="AH8" s="73"/>
      <c r="AI8" s="73">
        <v>30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>
        <v>83.333333333333329</v>
      </c>
      <c r="AX8" s="73">
        <v>100.3</v>
      </c>
      <c r="AY8" s="73"/>
      <c r="AZ8" s="73"/>
      <c r="BA8" s="73"/>
      <c r="BB8" s="73"/>
      <c r="BC8" s="73"/>
      <c r="BD8" s="73"/>
      <c r="BE8" s="73"/>
      <c r="BF8" s="73"/>
      <c r="BG8" s="73">
        <f>IF(ISERROR(SUM(LARGE(D8:BF8,1)+LARGE(D8:BF8,2)+LARGE(D8:BF8,3)+LARGE(D8:BF8,4)+LARGE(D8:BF8,5))),SUM(D8:BF8),SUM(LARGE(D8:BF8,1)+LARGE(D8:BF8,2)+LARGE(D8:BF8,3)+LARGE(D8:BF8,4)+LARGE(D8:BF8,5)))</f>
        <v>354.78717948717946</v>
      </c>
      <c r="BH8" s="74">
        <f>COUNTIF(D8:BF8,"&gt;.1")</f>
        <v>6</v>
      </c>
      <c r="BI8" s="48" t="s">
        <v>398</v>
      </c>
    </row>
    <row r="9" spans="1:61" x14ac:dyDescent="0.25">
      <c r="A9" s="49">
        <f>BG9</f>
        <v>351.75824175824175</v>
      </c>
      <c r="B9" s="48">
        <f>IF(A9=A8,B8,5)</f>
        <v>5</v>
      </c>
      <c r="C9" s="52" t="s">
        <v>243</v>
      </c>
      <c r="D9" s="50"/>
      <c r="E9" s="50"/>
      <c r="F9" s="50"/>
      <c r="G9" s="50"/>
      <c r="H9" s="50"/>
      <c r="I9" s="50">
        <v>84.615384615384613</v>
      </c>
      <c r="J9" s="50">
        <v>71.428571428571431</v>
      </c>
      <c r="K9" s="50"/>
      <c r="L9" s="50"/>
      <c r="M9" s="50"/>
      <c r="N9" s="50"/>
      <c r="O9" s="50"/>
      <c r="P9" s="50"/>
      <c r="Q9" s="50"/>
      <c r="R9" s="50"/>
      <c r="S9" s="50">
        <v>60</v>
      </c>
      <c r="T9" s="50"/>
      <c r="U9" s="50"/>
      <c r="V9" s="50"/>
      <c r="W9" s="50"/>
      <c r="X9" s="50"/>
      <c r="Y9" s="50"/>
      <c r="Z9" s="50"/>
      <c r="AA9" s="50"/>
      <c r="AB9" s="50"/>
      <c r="AC9" s="50">
        <v>85.714285714285708</v>
      </c>
      <c r="AD9" s="50"/>
      <c r="AE9" s="50"/>
      <c r="AF9" s="50"/>
      <c r="AG9" s="50"/>
      <c r="AH9" s="50"/>
      <c r="AI9" s="50">
        <v>50</v>
      </c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>
        <v>50</v>
      </c>
      <c r="BG9" s="50">
        <f>IF(ISERROR(SUM(LARGE(D9:BF9,1)+LARGE(D9:BF9,2)+LARGE(D9:BF9,3)+LARGE(D9:BF9,4)+LARGE(D9:BF9,5))),SUM(D9:BF9),SUM(LARGE(D9:BF9,1)+LARGE(D9:BF9,2)+LARGE(D9:BF9,3)+LARGE(D9:BF9,4)+LARGE(D9:BF9,5)))</f>
        <v>351.75824175824175</v>
      </c>
      <c r="BH9" s="5">
        <f>COUNTIF(D9:BF9,"&gt;.1")</f>
        <v>6</v>
      </c>
      <c r="BI9" s="48" t="s">
        <v>243</v>
      </c>
    </row>
    <row r="10" spans="1:61" x14ac:dyDescent="0.25">
      <c r="A10" s="49">
        <f>BG10</f>
        <v>260.4760180995475</v>
      </c>
      <c r="B10" s="48">
        <f>IF(A10=A9,B9,6)</f>
        <v>6</v>
      </c>
      <c r="C10" s="52" t="s">
        <v>183</v>
      </c>
      <c r="D10" s="73"/>
      <c r="E10" s="73"/>
      <c r="F10" s="73"/>
      <c r="G10" s="73"/>
      <c r="H10" s="73"/>
      <c r="I10" s="73">
        <v>76.92307692307692</v>
      </c>
      <c r="J10" s="73"/>
      <c r="K10" s="73"/>
      <c r="L10" s="73"/>
      <c r="M10" s="73"/>
      <c r="N10" s="73"/>
      <c r="O10" s="73"/>
      <c r="P10" s="73"/>
      <c r="Q10" s="73"/>
      <c r="R10" s="73">
        <v>101.2</v>
      </c>
      <c r="S10" s="73"/>
      <c r="T10" s="73"/>
      <c r="U10" s="73">
        <v>82.35294117647058</v>
      </c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>
        <f>IF(ISERROR(SUM(LARGE(D10:BF10,1)+LARGE(D10:BF10,2)+LARGE(D10:BF10,3)+LARGE(D10:BF10,4)+LARGE(D10:BF10,5))),SUM(D10:BF10),SUM(LARGE(D10:BF10,1)+LARGE(D10:BF10,2)+LARGE(D10:BF10,3)+LARGE(D10:BF10,4)+LARGE(D10:BF10,5)))</f>
        <v>260.4760180995475</v>
      </c>
      <c r="BH10" s="74">
        <f>COUNTIF(D10:BF10,"&gt;.1")</f>
        <v>3</v>
      </c>
      <c r="BI10" s="48" t="s">
        <v>183</v>
      </c>
    </row>
    <row r="11" spans="1:61" x14ac:dyDescent="0.25">
      <c r="A11" s="49">
        <f>BG11</f>
        <v>238.9666666666667</v>
      </c>
      <c r="B11" s="48">
        <f>IF(A11=A10,B10,7)</f>
        <v>7</v>
      </c>
      <c r="C11" s="52" t="s">
        <v>145</v>
      </c>
      <c r="D11" s="50"/>
      <c r="E11" s="50"/>
      <c r="F11" s="50">
        <v>50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>
        <v>86.666666666666671</v>
      </c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>
        <v>102.3</v>
      </c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>
        <f>IF(ISERROR(SUM(LARGE(D11:BF11,1)+LARGE(D11:BF11,2)+LARGE(D11:BF11,3)+LARGE(D11:BF11,4)+LARGE(D11:BF11,5))),SUM(D11:BF11),SUM(LARGE(D11:BF11,1)+LARGE(D11:BF11,2)+LARGE(D11:BF11,3)+LARGE(D11:BF11,4)+LARGE(D11:BF11,5)))</f>
        <v>238.9666666666667</v>
      </c>
      <c r="BH11" s="5">
        <f>COUNTIF(D11:BF11,"&gt;.1")</f>
        <v>3</v>
      </c>
      <c r="BI11" s="48" t="s">
        <v>145</v>
      </c>
    </row>
    <row r="12" spans="1:61" x14ac:dyDescent="0.25">
      <c r="A12" s="49">
        <f>BG12</f>
        <v>184.63333333333333</v>
      </c>
      <c r="B12" s="48">
        <f>IF(A12=A11,B11,8)</f>
        <v>8</v>
      </c>
      <c r="C12" s="52" t="s">
        <v>399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>
        <v>83.333333333333329</v>
      </c>
      <c r="S12" s="73"/>
      <c r="T12" s="73"/>
      <c r="U12" s="73"/>
      <c r="V12" s="73"/>
      <c r="W12" s="73"/>
      <c r="X12" s="73">
        <v>101.3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>
        <f>IF(ISERROR(SUM(LARGE(D12:BF12,1)+LARGE(D12:BF12,2)+LARGE(D12:BF12,3)+LARGE(D12:BF12,4)+LARGE(D12:BF12,5))),SUM(D12:BF12),SUM(LARGE(D12:BF12,1)+LARGE(D12:BF12,2)+LARGE(D12:BF12,3)+LARGE(D12:BF12,4)+LARGE(D12:BF12,5)))</f>
        <v>184.63333333333333</v>
      </c>
      <c r="BH12" s="74">
        <f>COUNTIF(D12:BF12,"&gt;.1")</f>
        <v>2</v>
      </c>
      <c r="BI12" s="48" t="s">
        <v>399</v>
      </c>
    </row>
    <row r="13" spans="1:61" x14ac:dyDescent="0.25">
      <c r="A13" s="49">
        <f>BG13</f>
        <v>170</v>
      </c>
      <c r="B13" s="48">
        <f>IF(A13=A12,B12,9)</f>
        <v>9</v>
      </c>
      <c r="C13" s="52" t="s">
        <v>223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>
        <v>90</v>
      </c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>
        <v>80</v>
      </c>
      <c r="BF13" s="50"/>
      <c r="BG13" s="50">
        <f>IF(ISERROR(SUM(LARGE(D13:BF13,1)+LARGE(D13:BF13,2)+LARGE(D13:BF13,3)+LARGE(D13:BF13,4)+LARGE(D13:BF13,5))),SUM(D13:BF13),SUM(LARGE(D13:BF13,1)+LARGE(D13:BF13,2)+LARGE(D13:BF13,3)+LARGE(D13:BF13,4)+LARGE(D13:BF13,5)))</f>
        <v>170</v>
      </c>
      <c r="BH13" s="5">
        <f>COUNTIF(D13:BF13,"&gt;.1")</f>
        <v>2</v>
      </c>
      <c r="BI13" s="48" t="s">
        <v>223</v>
      </c>
    </row>
    <row r="14" spans="1:61" x14ac:dyDescent="0.25">
      <c r="A14" s="49">
        <f>BG14</f>
        <v>162.71739130434781</v>
      </c>
      <c r="B14" s="48">
        <f>IF(A14=A13,B13,10)</f>
        <v>10</v>
      </c>
      <c r="C14" s="52" t="s">
        <v>109</v>
      </c>
      <c r="D14" s="73">
        <v>37.5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>
        <v>60</v>
      </c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>
        <v>65.217391304347828</v>
      </c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>
        <f>IF(ISERROR(SUM(LARGE(D14:BF14,1)+LARGE(D14:BF14,2)+LARGE(D14:BF14,3)+LARGE(D14:BF14,4)+LARGE(D14:BF14,5))),SUM(D14:BF14),SUM(LARGE(D14:BF14,1)+LARGE(D14:BF14,2)+LARGE(D14:BF14,3)+LARGE(D14:BF14,4)+LARGE(D14:BF14,5)))</f>
        <v>162.71739130434781</v>
      </c>
      <c r="BH14" s="74">
        <f>COUNTIF(D14:BF14,"&gt;.1")</f>
        <v>3</v>
      </c>
      <c r="BI14" s="48" t="s">
        <v>109</v>
      </c>
    </row>
    <row r="15" spans="1:61" x14ac:dyDescent="0.25">
      <c r="A15" s="49">
        <f>BG15</f>
        <v>108.71794871794872</v>
      </c>
      <c r="B15" s="48">
        <f>IF(A15=A14,B14,11)</f>
        <v>11</v>
      </c>
      <c r="C15" s="52" t="s">
        <v>132</v>
      </c>
      <c r="D15" s="50"/>
      <c r="E15" s="50">
        <v>40</v>
      </c>
      <c r="F15" s="50"/>
      <c r="G15" s="50">
        <v>20</v>
      </c>
      <c r="H15" s="50"/>
      <c r="I15" s="50">
        <v>15.384615384615387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>
        <v>33.333333333333329</v>
      </c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>
        <f>IF(ISERROR(SUM(LARGE(D15:BF15,1)+LARGE(D15:BF15,2)+LARGE(D15:BF15,3)+LARGE(D15:BF15,4)+LARGE(D15:BF15,5))),SUM(D15:BF15),SUM(LARGE(D15:BF15,1)+LARGE(D15:BF15,2)+LARGE(D15:BF15,3)+LARGE(D15:BF15,4)+LARGE(D15:BF15,5)))</f>
        <v>108.71794871794872</v>
      </c>
      <c r="BH15" s="5">
        <f>COUNTIF(D15:BF15,"&gt;.1")</f>
        <v>4</v>
      </c>
      <c r="BI15" s="48" t="s">
        <v>132</v>
      </c>
    </row>
    <row r="16" spans="1:61" x14ac:dyDescent="0.25">
      <c r="A16" s="49">
        <f>BG16</f>
        <v>101.3</v>
      </c>
      <c r="B16" s="48">
        <f>IF(A16=A15,B15,12)</f>
        <v>12</v>
      </c>
      <c r="C16" s="52" t="s">
        <v>280</v>
      </c>
      <c r="D16" s="73"/>
      <c r="E16" s="73"/>
      <c r="F16" s="73"/>
      <c r="G16" s="73"/>
      <c r="H16" s="73"/>
      <c r="I16" s="73"/>
      <c r="J16" s="73"/>
      <c r="K16" s="73">
        <v>101.3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>
        <f>IF(ISERROR(SUM(LARGE(D16:BF16,1)+LARGE(D16:BF16,2)+LARGE(D16:BF16,3)+LARGE(D16:BF16,4)+LARGE(D16:BF16,5))),SUM(D16:BF16),SUM(LARGE(D16:BF16,1)+LARGE(D16:BF16,2)+LARGE(D16:BF16,3)+LARGE(D16:BF16,4)+LARGE(D16:BF16,5)))</f>
        <v>101.3</v>
      </c>
      <c r="BH16" s="74">
        <f>COUNTIF(D16:BF16,"&gt;.1")</f>
        <v>1</v>
      </c>
      <c r="BI16" s="48" t="s">
        <v>280</v>
      </c>
    </row>
    <row r="17" spans="1:61" x14ac:dyDescent="0.25">
      <c r="A17" s="49">
        <f>BG17</f>
        <v>101</v>
      </c>
      <c r="B17" s="48">
        <f>IF(A17=A16,B16,13)</f>
        <v>13</v>
      </c>
      <c r="C17" s="52" t="s">
        <v>514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>
        <v>101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>
        <f>IF(ISERROR(SUM(LARGE(D17:BF17,1)+LARGE(D17:BF17,2)+LARGE(D17:BF17,3)+LARGE(D17:BF17,4)+LARGE(D17:BF17,5))),SUM(D17:BF17),SUM(LARGE(D17:BF17,1)+LARGE(D17:BF17,2)+LARGE(D17:BF17,3)+LARGE(D17:BF17,4)+LARGE(D17:BF17,5)))</f>
        <v>101</v>
      </c>
      <c r="BH17" s="5">
        <f>COUNTIF(D17:BF17,"&gt;.1")</f>
        <v>1</v>
      </c>
      <c r="BI17" s="48" t="s">
        <v>514</v>
      </c>
    </row>
    <row r="18" spans="1:61" x14ac:dyDescent="0.25">
      <c r="A18" s="49">
        <f>BG18</f>
        <v>100.8</v>
      </c>
      <c r="B18" s="48">
        <f>IF(A18=A17,B17,14)</f>
        <v>14</v>
      </c>
      <c r="C18" s="52" t="s">
        <v>141</v>
      </c>
      <c r="D18" s="73">
        <v>100.8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>
        <f>IF(ISERROR(SUM(LARGE(D18:BF18,1)+LARGE(D18:BF18,2)+LARGE(D18:BF18,3)+LARGE(D18:BF18,4)+LARGE(D18:BF18,5))),SUM(D18:BF18),SUM(LARGE(D18:BF18,1)+LARGE(D18:BF18,2)+LARGE(D18:BF18,3)+LARGE(D18:BF18,4)+LARGE(D18:BF18,5)))</f>
        <v>100.8</v>
      </c>
      <c r="BH18" s="74">
        <f>COUNTIF(D18:BF18,"&gt;.1")</f>
        <v>1</v>
      </c>
      <c r="BI18" s="48" t="s">
        <v>141</v>
      </c>
    </row>
    <row r="19" spans="1:61" x14ac:dyDescent="0.25">
      <c r="A19" s="49">
        <f>BG19</f>
        <v>100.6</v>
      </c>
      <c r="B19" s="48">
        <f>IF(A19=A18,B18,15)</f>
        <v>15</v>
      </c>
      <c r="C19" s="52" t="s">
        <v>144</v>
      </c>
      <c r="D19" s="50"/>
      <c r="E19" s="50"/>
      <c r="F19" s="50">
        <v>100.6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>
        <f>IF(ISERROR(SUM(LARGE(D19:BF19,1)+LARGE(D19:BF19,2)+LARGE(D19:BF19,3)+LARGE(D19:BF19,4)+LARGE(D19:BF19,5))),SUM(D19:BF19),SUM(LARGE(D19:BF19,1)+LARGE(D19:BF19,2)+LARGE(D19:BF19,3)+LARGE(D19:BF19,4)+LARGE(D19:BF19,5)))</f>
        <v>100.6</v>
      </c>
      <c r="BH19" s="5">
        <f>COUNTIF(D19:BF19,"&gt;.1")</f>
        <v>1</v>
      </c>
      <c r="BI19" s="48" t="s">
        <v>144</v>
      </c>
    </row>
    <row r="20" spans="1:61" x14ac:dyDescent="0.25">
      <c r="A20" s="49">
        <f>BG20</f>
        <v>80</v>
      </c>
      <c r="B20" s="48">
        <f>IF(A20=A19,B19,16)</f>
        <v>16</v>
      </c>
      <c r="C20" s="52" t="s">
        <v>131</v>
      </c>
      <c r="D20" s="73"/>
      <c r="E20" s="73">
        <v>80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>
        <f>IF(ISERROR(SUM(LARGE(D20:BF20,1)+LARGE(D20:BF20,2)+LARGE(D20:BF20,3)+LARGE(D20:BF20,4)+LARGE(D20:BF20,5))),SUM(D20:BF20),SUM(LARGE(D20:BF20,1)+LARGE(D20:BF20,2)+LARGE(D20:BF20,3)+LARGE(D20:BF20,4)+LARGE(D20:BF20,5)))</f>
        <v>80</v>
      </c>
      <c r="BH20" s="74">
        <f>COUNTIF(D20:BF20,"&gt;.1")</f>
        <v>1</v>
      </c>
      <c r="BI20" s="48" t="s">
        <v>131</v>
      </c>
    </row>
    <row r="21" spans="1:61" x14ac:dyDescent="0.25">
      <c r="A21" s="49">
        <f>BG21</f>
        <v>73.755656108597265</v>
      </c>
      <c r="B21" s="48">
        <f>IF(A21=A20,B20,17)</f>
        <v>17</v>
      </c>
      <c r="C21" s="52" t="s">
        <v>252</v>
      </c>
      <c r="D21" s="50"/>
      <c r="E21" s="50"/>
      <c r="F21" s="50"/>
      <c r="G21" s="50"/>
      <c r="H21" s="50"/>
      <c r="I21" s="50">
        <v>38.46153846153846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>
        <v>35.294117647058812</v>
      </c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>
        <f>IF(ISERROR(SUM(LARGE(D21:BF21,1)+LARGE(D21:BF21,2)+LARGE(D21:BF21,3)+LARGE(D21:BF21,4)+LARGE(D21:BF21,5))),SUM(D21:BF21),SUM(LARGE(D21:BF21,1)+LARGE(D21:BF21,2)+LARGE(D21:BF21,3)+LARGE(D21:BF21,4)+LARGE(D21:BF21,5)))</f>
        <v>73.755656108597265</v>
      </c>
      <c r="BH21" s="5">
        <f>COUNTIF(D21:BF21,"&gt;.1")</f>
        <v>2</v>
      </c>
      <c r="BI21" s="48" t="s">
        <v>252</v>
      </c>
    </row>
    <row r="22" spans="1:61" x14ac:dyDescent="0.25">
      <c r="A22" s="49">
        <f>BG22</f>
        <v>41.025641025641022</v>
      </c>
      <c r="B22" s="48">
        <f>IF(A22=A21,B21,18)</f>
        <v>18</v>
      </c>
      <c r="C22" s="52" t="s">
        <v>400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>
        <v>33.333333333333329</v>
      </c>
      <c r="S22" s="73"/>
      <c r="T22" s="73"/>
      <c r="U22" s="73"/>
      <c r="V22" s="73"/>
      <c r="W22" s="73"/>
      <c r="X22" s="73">
        <v>7.6923076923076934</v>
      </c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>
        <f>IF(ISERROR(SUM(LARGE(D22:BF22,1)+LARGE(D22:BF22,2)+LARGE(D22:BF22,3)+LARGE(D22:BF22,4)+LARGE(D22:BF22,5))),SUM(D22:BF22),SUM(LARGE(D22:BF22,1)+LARGE(D22:BF22,2)+LARGE(D22:BF22,3)+LARGE(D22:BF22,4)+LARGE(D22:BF22,5)))</f>
        <v>41.025641025641022</v>
      </c>
      <c r="BH22" s="74">
        <f>COUNTIF(D22:BF22,"&gt;.1")</f>
        <v>2</v>
      </c>
      <c r="BI22" s="48" t="s">
        <v>400</v>
      </c>
    </row>
    <row r="23" spans="1:61" x14ac:dyDescent="0.25">
      <c r="A23" s="49">
        <f>BG23</f>
        <v>33.333333333333329</v>
      </c>
      <c r="B23" s="48">
        <f>IF(A23=A22,B22,19)</f>
        <v>19</v>
      </c>
      <c r="C23" s="52" t="s">
        <v>576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>
        <v>33.333333333333329</v>
      </c>
      <c r="AX23" s="50"/>
      <c r="AY23" s="50"/>
      <c r="AZ23" s="50"/>
      <c r="BA23" s="50"/>
      <c r="BB23" s="50"/>
      <c r="BC23" s="50"/>
      <c r="BD23" s="50"/>
      <c r="BE23" s="50"/>
      <c r="BF23" s="50"/>
      <c r="BG23" s="50">
        <f>IF(ISERROR(SUM(LARGE(D23:BF23,1)+LARGE(D23:BF23,2)+LARGE(D23:BF23,3)+LARGE(D23:BF23,4)+LARGE(D23:BF23,5))),SUM(D23:BF23),SUM(LARGE(D23:BF23,1)+LARGE(D23:BF23,2)+LARGE(D23:BF23,3)+LARGE(D23:BF23,4)+LARGE(D23:BF23,5)))</f>
        <v>33.333333333333329</v>
      </c>
      <c r="BH23" s="5">
        <f>COUNTIF(D23:BF23,"&gt;.1")</f>
        <v>1</v>
      </c>
      <c r="BI23" s="48" t="s">
        <v>576</v>
      </c>
    </row>
  </sheetData>
  <sortState ref="C5:BG23">
    <sortCondition descending="1" ref="BG5:BG23"/>
  </sortState>
  <conditionalFormatting sqref="D5:BF5">
    <cfRule type="top10" dxfId="239" priority="57" rank="5"/>
  </conditionalFormatting>
  <conditionalFormatting sqref="C5">
    <cfRule type="expression" dxfId="238" priority="56">
      <formula>BH5&gt;2</formula>
    </cfRule>
  </conditionalFormatting>
  <conditionalFormatting sqref="D6:BF6">
    <cfRule type="top10" dxfId="237" priority="55" rank="5"/>
  </conditionalFormatting>
  <conditionalFormatting sqref="C6">
    <cfRule type="expression" dxfId="236" priority="54">
      <formula>BH6&gt;2</formula>
    </cfRule>
  </conditionalFormatting>
  <conditionalFormatting sqref="D7:BF7">
    <cfRule type="top10" dxfId="235" priority="53" rank="5"/>
  </conditionalFormatting>
  <conditionalFormatting sqref="C7">
    <cfRule type="expression" dxfId="234" priority="52">
      <formula>BH7&gt;2</formula>
    </cfRule>
  </conditionalFormatting>
  <conditionalFormatting sqref="D8:BF8">
    <cfRule type="top10" dxfId="233" priority="51" rank="5"/>
  </conditionalFormatting>
  <conditionalFormatting sqref="C8">
    <cfRule type="expression" dxfId="232" priority="50">
      <formula>BH8&gt;2</formula>
    </cfRule>
  </conditionalFormatting>
  <conditionalFormatting sqref="D9:BF9">
    <cfRule type="top10" dxfId="231" priority="49" rank="5"/>
  </conditionalFormatting>
  <conditionalFormatting sqref="C9">
    <cfRule type="expression" dxfId="230" priority="48">
      <formula>BH9&gt;2</formula>
    </cfRule>
  </conditionalFormatting>
  <conditionalFormatting sqref="D10:BF10">
    <cfRule type="top10" dxfId="229" priority="47" rank="5"/>
  </conditionalFormatting>
  <conditionalFormatting sqref="C10">
    <cfRule type="expression" dxfId="228" priority="46">
      <formula>BH10&gt;2</formula>
    </cfRule>
  </conditionalFormatting>
  <conditionalFormatting sqref="D11:BF11">
    <cfRule type="top10" dxfId="227" priority="45" rank="5"/>
  </conditionalFormatting>
  <conditionalFormatting sqref="C11">
    <cfRule type="expression" dxfId="226" priority="44">
      <formula>BH11&gt;2</formula>
    </cfRule>
  </conditionalFormatting>
  <conditionalFormatting sqref="D12:BF12">
    <cfRule type="top10" dxfId="225" priority="43" rank="5"/>
  </conditionalFormatting>
  <conditionalFormatting sqref="C12">
    <cfRule type="expression" dxfId="224" priority="42">
      <formula>BH12&gt;2</formula>
    </cfRule>
  </conditionalFormatting>
  <conditionalFormatting sqref="D13:BF13">
    <cfRule type="top10" dxfId="223" priority="41" rank="5"/>
  </conditionalFormatting>
  <conditionalFormatting sqref="C13">
    <cfRule type="expression" dxfId="222" priority="40">
      <formula>BH13&gt;2</formula>
    </cfRule>
  </conditionalFormatting>
  <conditionalFormatting sqref="D14:BF14">
    <cfRule type="top10" dxfId="221" priority="39" rank="5"/>
  </conditionalFormatting>
  <conditionalFormatting sqref="C14">
    <cfRule type="expression" dxfId="220" priority="38">
      <formula>BH14&gt;2</formula>
    </cfRule>
  </conditionalFormatting>
  <conditionalFormatting sqref="D15:BF15">
    <cfRule type="top10" dxfId="219" priority="37" rank="5"/>
  </conditionalFormatting>
  <conditionalFormatting sqref="C15">
    <cfRule type="expression" dxfId="218" priority="36">
      <formula>BH15&gt;2</formula>
    </cfRule>
  </conditionalFormatting>
  <conditionalFormatting sqref="D16:BF16">
    <cfRule type="top10" dxfId="217" priority="35" rank="5"/>
  </conditionalFormatting>
  <conditionalFormatting sqref="C16">
    <cfRule type="expression" dxfId="216" priority="34">
      <formula>BH16&gt;2</formula>
    </cfRule>
  </conditionalFormatting>
  <conditionalFormatting sqref="D17:BF17">
    <cfRule type="top10" dxfId="215" priority="33" rank="5"/>
  </conditionalFormatting>
  <conditionalFormatting sqref="C17">
    <cfRule type="expression" dxfId="214" priority="32">
      <formula>BH17&gt;2</formula>
    </cfRule>
  </conditionalFormatting>
  <conditionalFormatting sqref="D18:BF18">
    <cfRule type="top10" dxfId="213" priority="31" rank="5"/>
  </conditionalFormatting>
  <conditionalFormatting sqref="C18">
    <cfRule type="expression" dxfId="212" priority="30">
      <formula>BH18&gt;2</formula>
    </cfRule>
  </conditionalFormatting>
  <conditionalFormatting sqref="D19:BF19">
    <cfRule type="top10" dxfId="211" priority="29" rank="5"/>
  </conditionalFormatting>
  <conditionalFormatting sqref="C19">
    <cfRule type="expression" dxfId="210" priority="28">
      <formula>BH19&gt;2</formula>
    </cfRule>
  </conditionalFormatting>
  <conditionalFormatting sqref="D20:BF20">
    <cfRule type="top10" dxfId="209" priority="27" rank="5"/>
  </conditionalFormatting>
  <conditionalFormatting sqref="C20">
    <cfRule type="expression" dxfId="208" priority="26">
      <formula>BH20&gt;2</formula>
    </cfRule>
  </conditionalFormatting>
  <conditionalFormatting sqref="D21:BF21">
    <cfRule type="top10" dxfId="207" priority="25" rank="5"/>
  </conditionalFormatting>
  <conditionalFormatting sqref="C21">
    <cfRule type="expression" dxfId="206" priority="24">
      <formula>BH21&gt;2</formula>
    </cfRule>
  </conditionalFormatting>
  <conditionalFormatting sqref="D22:BF22">
    <cfRule type="top10" dxfId="205" priority="23" rank="5"/>
  </conditionalFormatting>
  <conditionalFormatting sqref="C22">
    <cfRule type="expression" dxfId="204" priority="22">
      <formula>BH22&gt;2</formula>
    </cfRule>
  </conditionalFormatting>
  <conditionalFormatting sqref="D23:BF23">
    <cfRule type="top10" dxfId="203" priority="21" rank="5"/>
  </conditionalFormatting>
  <conditionalFormatting sqref="C23">
    <cfRule type="expression" dxfId="202" priority="20">
      <formula>BH23&gt;2</formula>
    </cfRule>
  </conditionalFormatting>
  <conditionalFormatting sqref="BI5">
    <cfRule type="expression" dxfId="201" priority="19">
      <formula>DN5&gt;2</formula>
    </cfRule>
  </conditionalFormatting>
  <conditionalFormatting sqref="BI6">
    <cfRule type="expression" dxfId="200" priority="18">
      <formula>DN6&gt;2</formula>
    </cfRule>
  </conditionalFormatting>
  <conditionalFormatting sqref="BI7">
    <cfRule type="expression" dxfId="199" priority="17">
      <formula>DN7&gt;2</formula>
    </cfRule>
  </conditionalFormatting>
  <conditionalFormatting sqref="BI8">
    <cfRule type="expression" dxfId="198" priority="16">
      <formula>DN8&gt;2</formula>
    </cfRule>
  </conditionalFormatting>
  <conditionalFormatting sqref="BI9">
    <cfRule type="expression" dxfId="197" priority="15">
      <formula>DN9&gt;2</formula>
    </cfRule>
  </conditionalFormatting>
  <conditionalFormatting sqref="BI10">
    <cfRule type="expression" dxfId="196" priority="14">
      <formula>DN10&gt;2</formula>
    </cfRule>
  </conditionalFormatting>
  <conditionalFormatting sqref="BI11">
    <cfRule type="expression" dxfId="195" priority="13">
      <formula>DN11&gt;2</formula>
    </cfRule>
  </conditionalFormatting>
  <conditionalFormatting sqref="BI12">
    <cfRule type="expression" dxfId="194" priority="12">
      <formula>DN12&gt;2</formula>
    </cfRule>
  </conditionalFormatting>
  <conditionalFormatting sqref="BI13">
    <cfRule type="expression" dxfId="193" priority="11">
      <formula>DN13&gt;2</formula>
    </cfRule>
  </conditionalFormatting>
  <conditionalFormatting sqref="BI14">
    <cfRule type="expression" dxfId="192" priority="10">
      <formula>DN14&gt;2</formula>
    </cfRule>
  </conditionalFormatting>
  <conditionalFormatting sqref="BI15">
    <cfRule type="expression" dxfId="191" priority="9">
      <formula>DN15&gt;2</formula>
    </cfRule>
  </conditionalFormatting>
  <conditionalFormatting sqref="BI16">
    <cfRule type="expression" dxfId="190" priority="8">
      <formula>DN16&gt;2</formula>
    </cfRule>
  </conditionalFormatting>
  <conditionalFormatting sqref="BI17">
    <cfRule type="expression" dxfId="189" priority="7">
      <formula>DN17&gt;2</formula>
    </cfRule>
  </conditionalFormatting>
  <conditionalFormatting sqref="BI18">
    <cfRule type="expression" dxfId="188" priority="6">
      <formula>DN18&gt;2</formula>
    </cfRule>
  </conditionalFormatting>
  <conditionalFormatting sqref="BI19">
    <cfRule type="expression" dxfId="187" priority="5">
      <formula>DN19&gt;2</formula>
    </cfRule>
  </conditionalFormatting>
  <conditionalFormatting sqref="BI20">
    <cfRule type="expression" dxfId="186" priority="4">
      <formula>DN20&gt;2</formula>
    </cfRule>
  </conditionalFormatting>
  <conditionalFormatting sqref="BI21">
    <cfRule type="expression" dxfId="185" priority="3">
      <formula>DN21&gt;2</formula>
    </cfRule>
  </conditionalFormatting>
  <conditionalFormatting sqref="BI22">
    <cfRule type="expression" dxfId="184" priority="2">
      <formula>DN22&gt;2</formula>
    </cfRule>
  </conditionalFormatting>
  <conditionalFormatting sqref="BI23">
    <cfRule type="expression" dxfId="183" priority="1">
      <formula>DN23&gt;2</formula>
    </cfRule>
  </conditionalFormatting>
  <pageMargins left="0.2" right="0.45" top="0.25" bottom="0.25" header="0.3" footer="0.3"/>
  <pageSetup paperSize="24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D40"/>
  <sheetViews>
    <sheetView zoomScaleNormal="100" workbookViewId="0">
      <selection activeCell="BI40" sqref="BI40"/>
    </sheetView>
  </sheetViews>
  <sheetFormatPr defaultColWidth="8.7109375" defaultRowHeight="15" x14ac:dyDescent="0.25"/>
  <cols>
    <col min="1" max="1" width="7.5703125" style="5" bestFit="1" customWidth="1"/>
    <col min="2" max="2" width="5.28515625" style="5" bestFit="1" customWidth="1"/>
    <col min="3" max="3" width="25.7109375" style="51" customWidth="1"/>
    <col min="4" max="4" width="7.42578125" style="5" bestFit="1" customWidth="1"/>
    <col min="5" max="5" width="3.28515625" style="51" bestFit="1" customWidth="1"/>
    <col min="6" max="6" width="7.42578125" style="5" bestFit="1" customWidth="1"/>
    <col min="7" max="7" width="6.42578125" style="51" bestFit="1" customWidth="1"/>
    <col min="8" max="8" width="7.42578125" style="5" bestFit="1" customWidth="1"/>
    <col min="9" max="9" width="7.42578125" style="51" bestFit="1" customWidth="1"/>
    <col min="10" max="10" width="6.42578125" style="5" bestFit="1" customWidth="1"/>
    <col min="11" max="11" width="6.42578125" style="51" bestFit="1" customWidth="1"/>
    <col min="12" max="12" width="6.42578125" style="5" bestFit="1" customWidth="1"/>
    <col min="13" max="13" width="7.42578125" style="51" bestFit="1" customWidth="1"/>
    <col min="14" max="14" width="3.28515625" style="5" bestFit="1" customWidth="1"/>
    <col min="15" max="15" width="6.42578125" style="51" bestFit="1" customWidth="1"/>
    <col min="16" max="16" width="6.42578125" style="5" bestFit="1" customWidth="1"/>
    <col min="17" max="17" width="6.42578125" style="51" bestFit="1" customWidth="1"/>
    <col min="18" max="18" width="6.42578125" style="5" bestFit="1" customWidth="1"/>
    <col min="19" max="19" width="6.42578125" style="51" bestFit="1" customWidth="1"/>
    <col min="20" max="20" width="3.28515625" style="5" bestFit="1" customWidth="1"/>
    <col min="21" max="21" width="3.28515625" style="51" bestFit="1" customWidth="1"/>
    <col min="22" max="22" width="7.42578125" style="5" bestFit="1" customWidth="1"/>
    <col min="23" max="23" width="3.28515625" style="51" bestFit="1" customWidth="1"/>
    <col min="24" max="24" width="7.42578125" style="5" bestFit="1" customWidth="1"/>
    <col min="25" max="25" width="6.42578125" style="51" bestFit="1" customWidth="1"/>
    <col min="26" max="26" width="7.42578125" style="5" bestFit="1" customWidth="1"/>
    <col min="27" max="27" width="6.42578125" style="51" bestFit="1" customWidth="1"/>
    <col min="28" max="28" width="7.42578125" style="5" bestFit="1" customWidth="1"/>
    <col min="29" max="29" width="6.42578125" style="51" bestFit="1" customWidth="1"/>
    <col min="30" max="30" width="7.42578125" style="5" bestFit="1" customWidth="1"/>
    <col min="31" max="31" width="3.28515625" style="51" bestFit="1" customWidth="1"/>
    <col min="32" max="32" width="7.42578125" style="5" bestFit="1" customWidth="1"/>
    <col min="33" max="33" width="7.42578125" style="51" bestFit="1" customWidth="1"/>
    <col min="34" max="34" width="7.42578125" style="5" bestFit="1" customWidth="1"/>
    <col min="35" max="35" width="7.42578125" style="51" bestFit="1" customWidth="1"/>
    <col min="36" max="36" width="7.42578125" style="5" bestFit="1" customWidth="1"/>
    <col min="37" max="37" width="7.42578125" style="51" bestFit="1" customWidth="1"/>
    <col min="38" max="38" width="7.42578125" style="5" bestFit="1" customWidth="1"/>
    <col min="39" max="39" width="7.42578125" style="51" bestFit="1" customWidth="1"/>
    <col min="40" max="40" width="7.42578125" style="5" bestFit="1" customWidth="1"/>
    <col min="41" max="41" width="7.42578125" style="51" bestFit="1" customWidth="1"/>
    <col min="42" max="42" width="6.42578125" style="5" bestFit="1" customWidth="1"/>
    <col min="43" max="43" width="6.42578125" style="51" bestFit="1" customWidth="1"/>
    <col min="44" max="44" width="7.42578125" style="5" bestFit="1" customWidth="1"/>
    <col min="45" max="45" width="7.42578125" style="51" bestFit="1" customWidth="1"/>
    <col min="46" max="46" width="3.28515625" style="5" bestFit="1" customWidth="1"/>
    <col min="47" max="47" width="7.42578125" style="51" bestFit="1" customWidth="1"/>
    <col min="48" max="48" width="7.42578125" style="5" bestFit="1" customWidth="1"/>
    <col min="49" max="49" width="7.42578125" style="51" bestFit="1" customWidth="1"/>
    <col min="50" max="50" width="7.42578125" style="5" bestFit="1" customWidth="1"/>
    <col min="51" max="51" width="6.42578125" style="51" bestFit="1" customWidth="1"/>
    <col min="52" max="52" width="3.28515625" style="5" bestFit="1" customWidth="1"/>
    <col min="53" max="53" width="7.42578125" style="51" bestFit="1" customWidth="1"/>
    <col min="54" max="54" width="7.42578125" style="5" bestFit="1" customWidth="1"/>
    <col min="55" max="55" width="6.42578125" style="51" bestFit="1" customWidth="1"/>
    <col min="56" max="56" width="3.28515625" style="5" bestFit="1" customWidth="1"/>
    <col min="57" max="57" width="7.42578125" style="51" bestFit="1" customWidth="1"/>
    <col min="58" max="58" width="3.28515625" style="5" bestFit="1" customWidth="1"/>
    <col min="59" max="59" width="7.42578125" style="51" bestFit="1" customWidth="1"/>
    <col min="60" max="60" width="0" style="5" hidden="1" customWidth="1"/>
    <col min="61" max="61" width="25.5703125" style="51" bestFit="1" customWidth="1"/>
    <col min="62" max="62" width="8.7109375" style="5"/>
    <col min="63" max="63" width="8.7109375" style="51"/>
    <col min="64" max="64" width="8.7109375" style="5"/>
    <col min="65" max="65" width="8.7109375" style="51"/>
    <col min="66" max="66" width="8.7109375" style="5"/>
    <col min="67" max="67" width="8.7109375" style="51"/>
    <col min="68" max="68" width="8.7109375" style="5"/>
    <col min="69" max="69" width="8.7109375" style="51"/>
    <col min="70" max="70" width="8.7109375" style="5"/>
    <col min="71" max="71" width="8.7109375" style="51"/>
    <col min="72" max="72" width="8.7109375" style="5"/>
    <col min="73" max="73" width="8.7109375" style="51"/>
    <col min="74" max="74" width="8.7109375" style="5"/>
    <col min="75" max="75" width="8.7109375" style="51"/>
    <col min="76" max="76" width="8.7109375" style="5"/>
    <col min="77" max="77" width="8.7109375" style="51"/>
    <col min="78" max="78" width="8.7109375" style="5"/>
    <col min="79" max="79" width="8.7109375" style="51"/>
    <col min="80" max="80" width="8.7109375" style="5"/>
    <col min="81" max="81" width="8.7109375" style="51"/>
    <col min="82" max="82" width="8.7109375" style="5"/>
    <col min="83" max="83" width="8.7109375" style="51"/>
    <col min="84" max="84" width="8.7109375" style="5"/>
    <col min="85" max="85" width="8.7109375" style="51"/>
    <col min="86" max="86" width="8.7109375" style="5"/>
    <col min="87" max="87" width="8.7109375" style="51"/>
    <col min="88" max="88" width="8.7109375" style="5"/>
    <col min="89" max="89" width="8.7109375" style="51"/>
    <col min="90" max="90" width="8.7109375" style="5"/>
    <col min="91" max="91" width="8.7109375" style="51"/>
    <col min="92" max="92" width="8.7109375" style="5"/>
    <col min="93" max="93" width="8.7109375" style="51"/>
    <col min="94" max="94" width="8.7109375" style="5"/>
    <col min="95" max="95" width="8.7109375" style="51"/>
    <col min="96" max="96" width="8.7109375" style="5"/>
    <col min="97" max="97" width="8.7109375" style="51"/>
    <col min="98" max="98" width="8.7109375" style="5"/>
    <col min="99" max="99" width="8.7109375" style="51"/>
    <col min="100" max="100" width="8.7109375" style="5"/>
    <col min="101" max="101" width="8.7109375" style="51"/>
    <col min="102" max="102" width="8.7109375" style="5"/>
    <col min="103" max="103" width="8.7109375" style="51"/>
    <col min="104" max="104" width="8.7109375" style="5"/>
    <col min="105" max="105" width="8.7109375" style="51"/>
    <col min="106" max="106" width="8.7109375" style="5"/>
    <col min="107" max="107" width="8.7109375" style="51"/>
    <col min="108" max="108" width="8.7109375" style="5"/>
    <col min="109" max="109" width="8.7109375" style="51"/>
    <col min="110" max="110" width="8.7109375" style="5"/>
    <col min="111" max="111" width="8.7109375" style="51"/>
    <col min="112" max="112" width="8.7109375" style="5"/>
    <col min="113" max="113" width="8.7109375" style="51"/>
    <col min="114" max="114" width="8.7109375" style="5"/>
    <col min="115" max="115" width="8.7109375" style="51"/>
    <col min="116" max="116" width="8.7109375" style="5"/>
    <col min="117" max="117" width="8.7109375" style="51"/>
    <col min="118" max="118" width="8.7109375" style="5"/>
    <col min="119" max="119" width="8.7109375" style="51"/>
    <col min="120" max="120" width="8.7109375" style="5"/>
    <col min="121" max="121" width="8.7109375" style="51"/>
    <col min="122" max="122" width="8.7109375" style="5"/>
    <col min="123" max="123" width="8.7109375" style="51"/>
    <col min="124" max="124" width="8.7109375" style="5"/>
    <col min="125" max="125" width="8.7109375" style="51"/>
    <col min="126" max="126" width="8.7109375" style="5"/>
    <col min="127" max="127" width="8.7109375" style="51"/>
    <col min="128" max="128" width="8.7109375" style="5"/>
    <col min="129" max="129" width="8.7109375" style="51"/>
    <col min="130" max="130" width="8.7109375" style="5"/>
    <col min="131" max="131" width="8.7109375" style="51"/>
    <col min="132" max="132" width="8.7109375" style="5"/>
    <col min="133" max="133" width="8.7109375" style="51"/>
    <col min="134" max="134" width="8.7109375" style="5"/>
    <col min="135" max="135" width="8.7109375" style="51"/>
    <col min="136" max="136" width="8.7109375" style="5"/>
    <col min="137" max="137" width="8.7109375" style="51"/>
    <col min="138" max="138" width="8.7109375" style="5"/>
    <col min="139" max="139" width="8.7109375" style="51"/>
    <col min="140" max="140" width="8.7109375" style="5"/>
    <col min="141" max="141" width="8.7109375" style="51"/>
    <col min="142" max="142" width="8.7109375" style="5"/>
    <col min="143" max="143" width="8.7109375" style="51"/>
    <col min="144" max="144" width="8.7109375" style="5"/>
    <col min="145" max="145" width="8.7109375" style="51"/>
    <col min="146" max="146" width="8.7109375" style="5"/>
    <col min="147" max="147" width="8.7109375" style="51"/>
    <col min="148" max="148" width="8.7109375" style="5"/>
    <col min="149" max="149" width="8.7109375" style="51"/>
    <col min="150" max="150" width="8.7109375" style="5"/>
    <col min="151" max="151" width="8.7109375" style="51"/>
    <col min="152" max="152" width="8.7109375" style="5"/>
    <col min="153" max="153" width="8.7109375" style="51"/>
    <col min="154" max="154" width="8.7109375" style="5"/>
    <col min="155" max="155" width="8.7109375" style="51"/>
    <col min="156" max="156" width="8.7109375" style="5"/>
    <col min="157" max="157" width="8.7109375" style="51"/>
    <col min="158" max="158" width="8.7109375" style="5"/>
    <col min="159" max="159" width="8.7109375" style="51"/>
    <col min="160" max="160" width="8.7109375" style="5"/>
    <col min="161" max="161" width="8.7109375" style="51"/>
    <col min="162" max="162" width="8.7109375" style="5"/>
    <col min="163" max="163" width="8.7109375" style="51"/>
    <col min="164" max="164" width="8.7109375" style="5"/>
    <col min="165" max="165" width="8.7109375" style="51"/>
    <col min="166" max="166" width="8.7109375" style="5"/>
    <col min="167" max="167" width="8.7109375" style="51"/>
    <col min="168" max="168" width="8.7109375" style="26"/>
    <col min="169" max="171" width="8.7109375" style="51"/>
    <col min="172" max="172" width="8.7109375" style="5"/>
    <col min="173" max="173" width="8.7109375" style="51"/>
    <col min="174" max="174" width="8.7109375" style="26"/>
    <col min="175" max="177" width="8.7109375" style="51"/>
    <col min="178" max="178" width="8.7109375" style="5"/>
    <col min="179" max="179" width="8.7109375" style="51"/>
    <col min="180" max="180" width="8.7109375" style="5"/>
    <col min="181" max="181" width="8.7109375" style="51"/>
    <col min="182" max="182" width="8.7109375" style="5"/>
    <col min="183" max="183" width="8.7109375" style="51"/>
    <col min="184" max="184" width="8.7109375" style="5"/>
    <col min="185" max="185" width="8.7109375" style="51"/>
    <col min="186" max="186" width="8.7109375" style="5"/>
    <col min="187" max="187" width="8.7109375" style="51"/>
    <col min="188" max="188" width="8.7109375" style="5"/>
    <col min="189" max="189" width="8.7109375" style="51"/>
    <col min="190" max="190" width="8.7109375" style="5"/>
    <col min="191" max="191" width="8.7109375" style="51"/>
    <col min="192" max="192" width="8.7109375" style="5"/>
    <col min="193" max="193" width="8.7109375" style="51"/>
    <col min="194" max="194" width="8.7109375" style="5"/>
    <col min="195" max="195" width="8.7109375" style="51"/>
    <col min="196" max="196" width="8.7109375" style="5"/>
    <col min="197" max="197" width="8.7109375" style="51"/>
    <col min="198" max="198" width="8.7109375" style="5"/>
    <col min="199" max="199" width="8.7109375" style="51"/>
    <col min="200" max="200" width="8.7109375" style="5"/>
    <col min="201" max="201" width="8.7109375" style="51"/>
    <col min="202" max="202" width="8.7109375" style="5"/>
    <col min="203" max="203" width="8.7109375" style="51"/>
    <col min="204" max="204" width="8.7109375" style="5"/>
    <col min="205" max="205" width="8.7109375" style="51"/>
    <col min="206" max="206" width="8.7109375" style="5"/>
    <col min="207" max="207" width="8.7109375" style="51"/>
    <col min="208" max="208" width="8.7109375" style="5"/>
    <col min="209" max="209" width="8.7109375" style="51"/>
    <col min="210" max="210" width="8.7109375" style="5"/>
    <col min="211" max="211" width="8.7109375" style="51"/>
    <col min="212" max="212" width="8.7109375" style="5"/>
    <col min="213" max="213" width="8.7109375" style="51"/>
    <col min="214" max="214" width="8.7109375" style="5"/>
    <col min="215" max="215" width="8.7109375" style="51"/>
    <col min="216" max="216" width="8.7109375" style="5"/>
    <col min="217" max="217" width="8.7109375" style="51"/>
    <col min="218" max="218" width="8.7109375" style="5"/>
    <col min="219" max="219" width="8.7109375" style="51"/>
    <col min="220" max="220" width="8.7109375" style="5"/>
    <col min="221" max="221" width="8.7109375" style="51"/>
    <col min="222" max="222" width="8.7109375" style="5"/>
    <col min="223" max="223" width="8.7109375" style="51"/>
    <col min="224" max="224" width="8.7109375" style="5"/>
    <col min="225" max="225" width="8.7109375" style="51"/>
    <col min="226" max="226" width="8.7109375" style="5"/>
    <col min="227" max="227" width="8.7109375" style="51"/>
    <col min="228" max="228" width="8.7109375" style="5"/>
    <col min="229" max="229" width="8.7109375" style="51"/>
    <col min="230" max="230" width="8.7109375" style="5"/>
    <col min="231" max="231" width="8.7109375" style="51"/>
    <col min="232" max="232" width="8.7109375" style="5"/>
    <col min="233" max="233" width="8.7109375" style="51"/>
    <col min="234" max="234" width="8.7109375" style="5"/>
    <col min="235" max="235" width="8.7109375" style="51"/>
    <col min="236" max="236" width="8.7109375" style="5"/>
    <col min="237" max="237" width="8.7109375" style="51"/>
    <col min="238" max="238" width="8.7109375" style="5"/>
    <col min="239" max="239" width="8.7109375" style="51"/>
    <col min="240" max="240" width="8.7109375" style="5"/>
    <col min="241" max="241" width="8.7109375" style="51"/>
    <col min="242" max="242" width="8.7109375" style="5"/>
    <col min="243" max="243" width="8.7109375" style="51"/>
    <col min="244" max="244" width="8.7109375" style="5"/>
    <col min="245" max="245" width="8.7109375" style="51"/>
    <col min="246" max="246" width="8.7109375" style="5"/>
    <col min="247" max="247" width="8.7109375" style="51"/>
    <col min="248" max="248" width="8.7109375" style="5"/>
    <col min="249" max="249" width="8.7109375" style="51"/>
    <col min="250" max="250" width="8.7109375" style="5"/>
    <col min="251" max="251" width="8.7109375" style="51"/>
    <col min="252" max="252" width="8.7109375" style="5"/>
    <col min="253" max="253" width="8.7109375" style="51"/>
    <col min="254" max="254" width="8.7109375" style="5"/>
    <col min="255" max="255" width="8.7109375" style="51"/>
    <col min="256" max="256" width="8.7109375" style="5"/>
    <col min="257" max="257" width="8.7109375" style="51"/>
    <col min="258" max="258" width="8.7109375" style="5"/>
    <col min="259" max="259" width="8.7109375" style="51"/>
    <col min="260" max="260" width="8.7109375" style="5"/>
    <col min="261" max="261" width="8.7109375" style="51"/>
    <col min="262" max="262" width="8.7109375" style="5"/>
    <col min="263" max="263" width="8.7109375" style="51"/>
    <col min="264" max="264" width="8.7109375" style="5"/>
    <col min="265" max="265" width="8.7109375" style="51"/>
    <col min="266" max="266" width="8.7109375" style="5"/>
    <col min="267" max="267" width="8.7109375" style="51"/>
    <col min="268" max="268" width="8.7109375" style="5"/>
    <col min="269" max="269" width="8.7109375" style="51"/>
    <col min="270" max="270" width="8.7109375" style="5"/>
    <col min="271" max="271" width="8.7109375" style="51"/>
    <col min="272" max="272" width="8.7109375" style="5"/>
    <col min="273" max="273" width="8.7109375" style="51"/>
    <col min="274" max="274" width="8.7109375" style="5"/>
    <col min="275" max="275" width="8.7109375" style="51"/>
    <col min="276" max="276" width="8.7109375" style="5"/>
    <col min="277" max="277" width="8.7109375" style="51"/>
    <col min="278" max="278" width="8.7109375" style="5"/>
    <col min="279" max="279" width="8.7109375" style="51"/>
    <col min="280" max="280" width="8.7109375" style="5"/>
    <col min="281" max="281" width="8.7109375" style="51"/>
    <col min="282" max="282" width="8.7109375" style="5"/>
    <col min="283" max="283" width="8.7109375" style="51"/>
    <col min="284" max="284" width="8.7109375" style="5"/>
    <col min="285" max="285" width="8.7109375" style="51"/>
    <col min="286" max="286" width="8.7109375" style="5"/>
    <col min="287" max="287" width="8.7109375" style="51"/>
    <col min="288" max="288" width="8.7109375" style="5"/>
    <col min="289" max="289" width="8.7109375" style="51"/>
    <col min="290" max="290" width="8.7109375" style="5"/>
    <col min="291" max="291" width="8.7109375" style="51"/>
    <col min="292" max="292" width="8.7109375" style="5"/>
    <col min="293" max="293" width="8.7109375" style="51"/>
    <col min="294" max="294" width="8.7109375" style="5"/>
    <col min="295" max="295" width="8.7109375" style="51"/>
    <col min="296" max="296" width="8.7109375" style="5"/>
    <col min="297" max="297" width="8.7109375" style="51"/>
    <col min="298" max="298" width="8.7109375" style="5"/>
    <col min="299" max="299" width="8.7109375" style="51"/>
    <col min="300" max="300" width="8.7109375" style="5"/>
    <col min="301" max="301" width="8.7109375" style="51"/>
    <col min="302" max="302" width="8.7109375" style="5"/>
    <col min="303" max="303" width="8.7109375" style="51"/>
    <col min="304" max="304" width="8.7109375" style="5"/>
    <col min="305" max="305" width="8.7109375" style="51"/>
    <col min="306" max="306" width="8.7109375" style="5"/>
    <col min="307" max="307" width="8.7109375" style="51"/>
    <col min="308" max="308" width="8.7109375" style="5"/>
    <col min="309" max="309" width="8.7109375" style="51"/>
    <col min="310" max="310" width="8.7109375" style="5"/>
    <col min="311" max="311" width="8.7109375" style="51"/>
    <col min="312" max="312" width="8.7109375" style="5"/>
    <col min="313" max="313" width="8.7109375" style="51"/>
    <col min="314" max="314" width="8.7109375" style="5"/>
    <col min="315" max="315" width="8.7109375" style="51"/>
    <col min="316" max="316" width="8.7109375" style="5"/>
    <col min="317" max="317" width="8.7109375" style="51"/>
    <col min="318" max="318" width="8.7109375" style="5"/>
    <col min="319" max="319" width="8.7109375" style="51"/>
    <col min="320" max="320" width="8.7109375" style="26"/>
    <col min="321" max="321" width="8.7109375" style="5"/>
    <col min="322" max="368" width="8.7109375" style="27"/>
    <col min="369" max="16384" width="8.7109375" style="5"/>
  </cols>
  <sheetData>
    <row r="1" spans="1:61" ht="8.1" customHeight="1" x14ac:dyDescent="0.25"/>
    <row r="2" spans="1:61" ht="27.95" customHeight="1" x14ac:dyDescent="0.4">
      <c r="A2" s="65"/>
      <c r="B2" s="65"/>
      <c r="C2" s="66" t="s">
        <v>86</v>
      </c>
      <c r="D2" s="65"/>
      <c r="E2" s="66"/>
      <c r="F2" s="65"/>
      <c r="G2" s="66"/>
      <c r="H2" s="65"/>
    </row>
    <row r="3" spans="1:61" hidden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56" t="s">
        <v>42</v>
      </c>
      <c r="E4" s="56" t="s">
        <v>114</v>
      </c>
      <c r="F4" s="56" t="s">
        <v>135</v>
      </c>
      <c r="G4" s="56" t="s">
        <v>148</v>
      </c>
      <c r="H4" s="56" t="s">
        <v>193</v>
      </c>
      <c r="I4" s="56" t="s">
        <v>233</v>
      </c>
      <c r="J4" s="56" t="s">
        <v>234</v>
      </c>
      <c r="K4" s="56" t="s">
        <v>255</v>
      </c>
      <c r="L4" s="56" t="s">
        <v>318</v>
      </c>
      <c r="M4" s="56" t="s">
        <v>293</v>
      </c>
      <c r="N4" s="56" t="s">
        <v>336</v>
      </c>
      <c r="O4" s="56" t="s">
        <v>348</v>
      </c>
      <c r="P4" s="56" t="s">
        <v>344</v>
      </c>
      <c r="Q4" s="56" t="s">
        <v>364</v>
      </c>
      <c r="R4" s="56" t="s">
        <v>375</v>
      </c>
      <c r="S4" s="56" t="s">
        <v>489</v>
      </c>
      <c r="T4" s="56" t="s">
        <v>490</v>
      </c>
      <c r="U4" s="56" t="s">
        <v>378</v>
      </c>
      <c r="V4" s="56" t="s">
        <v>382</v>
      </c>
      <c r="W4" s="56" t="s">
        <v>410</v>
      </c>
      <c r="X4" s="56" t="s">
        <v>411</v>
      </c>
      <c r="Y4" s="56" t="s">
        <v>412</v>
      </c>
      <c r="Z4" s="56" t="s">
        <v>418</v>
      </c>
      <c r="AA4" s="56" t="s">
        <v>448</v>
      </c>
      <c r="AB4" s="56" t="s">
        <v>439</v>
      </c>
      <c r="AC4" s="56" t="s">
        <v>446</v>
      </c>
      <c r="AD4" s="56" t="s">
        <v>449</v>
      </c>
      <c r="AE4" s="56" t="s">
        <v>445</v>
      </c>
      <c r="AF4" s="56" t="s">
        <v>491</v>
      </c>
      <c r="AG4" s="56" t="s">
        <v>492</v>
      </c>
      <c r="AH4" s="56" t="s">
        <v>507</v>
      </c>
      <c r="AI4" s="56" t="s">
        <v>508</v>
      </c>
      <c r="AJ4" s="56" t="s">
        <v>509</v>
      </c>
      <c r="AK4" s="56" t="s">
        <v>522</v>
      </c>
      <c r="AL4" s="56" t="s">
        <v>523</v>
      </c>
      <c r="AM4" s="56" t="s">
        <v>530</v>
      </c>
      <c r="AN4" s="56" t="s">
        <v>531</v>
      </c>
      <c r="AO4" s="56" t="s">
        <v>559</v>
      </c>
      <c r="AP4" s="56" t="s">
        <v>542</v>
      </c>
      <c r="AQ4" s="56" t="s">
        <v>543</v>
      </c>
      <c r="AR4" s="56" t="s">
        <v>560</v>
      </c>
      <c r="AS4" s="56" t="s">
        <v>561</v>
      </c>
      <c r="AT4" s="56" t="s">
        <v>562</v>
      </c>
      <c r="AU4" s="56" t="s">
        <v>592</v>
      </c>
      <c r="AV4" s="56" t="s">
        <v>593</v>
      </c>
      <c r="AW4" s="56" t="s">
        <v>594</v>
      </c>
      <c r="AX4" s="56" t="s">
        <v>595</v>
      </c>
      <c r="AY4" s="56" t="s">
        <v>596</v>
      </c>
      <c r="AZ4" s="56" t="s">
        <v>597</v>
      </c>
      <c r="BA4" s="56" t="s">
        <v>598</v>
      </c>
      <c r="BB4" s="56" t="s">
        <v>621</v>
      </c>
      <c r="BC4" s="56" t="s">
        <v>622</v>
      </c>
      <c r="BD4" s="56" t="s">
        <v>623</v>
      </c>
      <c r="BE4" s="56" t="s">
        <v>624</v>
      </c>
      <c r="BF4" s="56" t="s">
        <v>625</v>
      </c>
      <c r="BG4" s="55" t="s">
        <v>80</v>
      </c>
    </row>
    <row r="5" spans="1:61" x14ac:dyDescent="0.25">
      <c r="A5" s="49">
        <f>BG5</f>
        <v>503.70000000000005</v>
      </c>
      <c r="B5" s="48">
        <v>1</v>
      </c>
      <c r="C5" s="52" t="s">
        <v>224</v>
      </c>
      <c r="D5" s="50"/>
      <c r="E5" s="50"/>
      <c r="F5" s="50"/>
      <c r="G5" s="50"/>
      <c r="H5" s="50">
        <v>100.3</v>
      </c>
      <c r="I5" s="50"/>
      <c r="J5" s="50">
        <v>68.75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>
        <v>70</v>
      </c>
      <c r="W5" s="50"/>
      <c r="X5" s="50"/>
      <c r="Y5" s="50"/>
      <c r="Z5" s="50"/>
      <c r="AA5" s="50"/>
      <c r="AB5" s="50">
        <v>100.7</v>
      </c>
      <c r="AC5" s="50"/>
      <c r="AD5" s="50">
        <v>100.5</v>
      </c>
      <c r="AE5" s="50"/>
      <c r="AF5" s="50"/>
      <c r="AG5" s="50">
        <v>100.3</v>
      </c>
      <c r="AH5" s="50"/>
      <c r="AI5" s="50"/>
      <c r="AJ5" s="50"/>
      <c r="AK5" s="50"/>
      <c r="AL5" s="50">
        <v>50</v>
      </c>
      <c r="AM5" s="50"/>
      <c r="AN5" s="50"/>
      <c r="AO5" s="50">
        <v>101</v>
      </c>
      <c r="AP5" s="50"/>
      <c r="AQ5" s="50"/>
      <c r="AR5" s="50"/>
      <c r="AS5" s="50"/>
      <c r="AT5" s="50"/>
      <c r="AU5" s="50"/>
      <c r="AV5" s="50"/>
      <c r="AW5" s="50"/>
      <c r="AX5" s="50">
        <v>100.6</v>
      </c>
      <c r="AY5" s="50"/>
      <c r="AZ5" s="50"/>
      <c r="BA5" s="50">
        <v>100.9</v>
      </c>
      <c r="BB5" s="50">
        <v>88.888888888888886</v>
      </c>
      <c r="BC5" s="50"/>
      <c r="BD5" s="50"/>
      <c r="BE5" s="50"/>
      <c r="BF5" s="50"/>
      <c r="BG5" s="50">
        <f>IF(ISERROR(SUM(LARGE(D5:BF5,1)+LARGE(D5:BF5,2)+LARGE(D5:BF5,3)+LARGE(D5:BF5,4)+LARGE(D5:BF5,5))),SUM(D5:BF5),SUM(LARGE(D5:BF5,1)+LARGE(D5:BF5,2)+LARGE(D5:BF5,3)+LARGE(D5:BF5,4)+LARGE(D5:BF5,5)))</f>
        <v>503.70000000000005</v>
      </c>
      <c r="BH5" s="5">
        <f>COUNTIF(D5:BF5,"&gt;.1")</f>
        <v>11</v>
      </c>
      <c r="BI5" s="48" t="s">
        <v>224</v>
      </c>
    </row>
    <row r="6" spans="1:61" x14ac:dyDescent="0.25">
      <c r="A6" s="49">
        <f>BG6</f>
        <v>503</v>
      </c>
      <c r="B6" s="48">
        <f>IF(A6=A5,B5,2)</f>
        <v>2</v>
      </c>
      <c r="C6" s="52" t="s">
        <v>283</v>
      </c>
      <c r="D6" s="73"/>
      <c r="E6" s="73"/>
      <c r="F6" s="73"/>
      <c r="G6" s="73"/>
      <c r="H6" s="73"/>
      <c r="I6" s="73"/>
      <c r="J6" s="73"/>
      <c r="K6" s="73">
        <v>55.555555555555557</v>
      </c>
      <c r="L6" s="73"/>
      <c r="M6" s="73">
        <v>40</v>
      </c>
      <c r="N6" s="73"/>
      <c r="O6" s="73"/>
      <c r="P6" s="73"/>
      <c r="Q6" s="73"/>
      <c r="R6" s="73"/>
      <c r="S6" s="73"/>
      <c r="T6" s="73"/>
      <c r="U6" s="73"/>
      <c r="V6" s="73">
        <v>50</v>
      </c>
      <c r="W6" s="73"/>
      <c r="X6" s="73">
        <v>100.6</v>
      </c>
      <c r="Y6" s="73"/>
      <c r="Z6" s="73">
        <v>100.4</v>
      </c>
      <c r="AA6" s="73"/>
      <c r="AB6" s="73"/>
      <c r="AC6" s="73"/>
      <c r="AD6" s="73"/>
      <c r="AE6" s="73"/>
      <c r="AF6" s="73"/>
      <c r="AG6" s="73"/>
      <c r="AH6" s="73">
        <v>100.1</v>
      </c>
      <c r="AI6" s="73"/>
      <c r="AJ6" s="73"/>
      <c r="AK6" s="73">
        <v>100.7</v>
      </c>
      <c r="AL6" s="73"/>
      <c r="AM6" s="73"/>
      <c r="AN6" s="73">
        <v>100.4</v>
      </c>
      <c r="AO6" s="73">
        <v>70</v>
      </c>
      <c r="AP6" s="73"/>
      <c r="AQ6" s="73"/>
      <c r="AR6" s="73"/>
      <c r="AS6" s="73"/>
      <c r="AT6" s="73"/>
      <c r="AU6" s="73"/>
      <c r="AV6" s="73"/>
      <c r="AW6" s="73"/>
      <c r="AX6" s="73"/>
      <c r="AY6" s="73">
        <v>33.333333333333329</v>
      </c>
      <c r="AZ6" s="73"/>
      <c r="BA6" s="73"/>
      <c r="BB6" s="73">
        <v>100.9</v>
      </c>
      <c r="BC6" s="73"/>
      <c r="BD6" s="73"/>
      <c r="BE6" s="73"/>
      <c r="BF6" s="73"/>
      <c r="BG6" s="73">
        <f>IF(ISERROR(SUM(LARGE(D6:BF6,1)+LARGE(D6:BF6,2)+LARGE(D6:BF6,3)+LARGE(D6:BF6,4)+LARGE(D6:BF6,5))),SUM(D6:BF6),SUM(LARGE(D6:BF6,1)+LARGE(D6:BF6,2)+LARGE(D6:BF6,3)+LARGE(D6:BF6,4)+LARGE(D6:BF6,5)))</f>
        <v>503</v>
      </c>
      <c r="BH6" s="74">
        <f>COUNTIF(D6:BF6,"&gt;.1")</f>
        <v>11</v>
      </c>
      <c r="BI6" s="48" t="s">
        <v>283</v>
      </c>
    </row>
    <row r="7" spans="1:61" x14ac:dyDescent="0.25">
      <c r="A7" s="49">
        <f>BG7</f>
        <v>462.61818181818177</v>
      </c>
      <c r="B7" s="48">
        <f>IF(A7=A6,B6,3)</f>
        <v>3</v>
      </c>
      <c r="C7" s="52" t="s">
        <v>500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>
        <v>66.666666666666657</v>
      </c>
      <c r="AH7" s="50"/>
      <c r="AI7" s="50"/>
      <c r="AJ7" s="50"/>
      <c r="AK7" s="50"/>
      <c r="AL7" s="50">
        <v>100.4</v>
      </c>
      <c r="AM7" s="50"/>
      <c r="AN7" s="50"/>
      <c r="AO7" s="50">
        <v>80</v>
      </c>
      <c r="AP7" s="50"/>
      <c r="AQ7" s="50"/>
      <c r="AR7" s="50">
        <v>100.1</v>
      </c>
      <c r="AS7" s="50"/>
      <c r="AT7" s="50"/>
      <c r="AU7" s="50"/>
      <c r="AV7" s="50">
        <v>100.3</v>
      </c>
      <c r="AW7" s="50"/>
      <c r="AX7" s="50">
        <v>66.666666666666657</v>
      </c>
      <c r="AY7" s="50"/>
      <c r="AZ7" s="50"/>
      <c r="BA7" s="50"/>
      <c r="BB7" s="50">
        <v>44.444444444444443</v>
      </c>
      <c r="BC7" s="50"/>
      <c r="BD7" s="50"/>
      <c r="BE7" s="50">
        <v>81.818181818181813</v>
      </c>
      <c r="BF7" s="50"/>
      <c r="BG7" s="50">
        <f>IF(ISERROR(SUM(LARGE(D7:BF7,1)+LARGE(D7:BF7,2)+LARGE(D7:BF7,3)+LARGE(D7:BF7,4)+LARGE(D7:BF7,5))),SUM(D7:BF7),SUM(LARGE(D7:BF7,1)+LARGE(D7:BF7,2)+LARGE(D7:BF7,3)+LARGE(D7:BF7,4)+LARGE(D7:BF7,5)))</f>
        <v>462.61818181818177</v>
      </c>
      <c r="BH7" s="5">
        <f>COUNTIF(D7:BF7,"&gt;.1")</f>
        <v>8</v>
      </c>
      <c r="BI7" s="48" t="s">
        <v>500</v>
      </c>
    </row>
    <row r="8" spans="1:61" x14ac:dyDescent="0.25">
      <c r="A8" s="49">
        <f>BG8</f>
        <v>433.83333333333331</v>
      </c>
      <c r="B8" s="48">
        <f>IF(A8=A7,B7,4)</f>
        <v>4</v>
      </c>
      <c r="C8" s="52" t="s">
        <v>198</v>
      </c>
      <c r="D8" s="73"/>
      <c r="E8" s="73"/>
      <c r="F8" s="73"/>
      <c r="G8" s="73"/>
      <c r="H8" s="73"/>
      <c r="I8" s="73"/>
      <c r="J8" s="73"/>
      <c r="K8" s="73"/>
      <c r="L8" s="73"/>
      <c r="M8" s="73">
        <v>100.5</v>
      </c>
      <c r="N8" s="73"/>
      <c r="O8" s="73"/>
      <c r="P8" s="73"/>
      <c r="Q8" s="73"/>
      <c r="R8" s="73"/>
      <c r="S8" s="73"/>
      <c r="T8" s="73"/>
      <c r="U8" s="73"/>
      <c r="V8" s="73">
        <v>80</v>
      </c>
      <c r="W8" s="73"/>
      <c r="X8" s="73"/>
      <c r="Y8" s="73"/>
      <c r="Z8" s="73"/>
      <c r="AA8" s="73"/>
      <c r="AB8" s="73"/>
      <c r="AC8" s="73"/>
      <c r="AD8" s="73"/>
      <c r="AE8" s="73"/>
      <c r="AF8" s="73">
        <v>80</v>
      </c>
      <c r="AG8" s="73"/>
      <c r="AH8" s="73"/>
      <c r="AI8" s="73"/>
      <c r="AJ8" s="73">
        <v>66.666666666666657</v>
      </c>
      <c r="AK8" s="73"/>
      <c r="AL8" s="73"/>
      <c r="AM8" s="73"/>
      <c r="AN8" s="73">
        <v>75</v>
      </c>
      <c r="AO8" s="73">
        <v>90</v>
      </c>
      <c r="AP8" s="73"/>
      <c r="AQ8" s="73"/>
      <c r="AR8" s="73"/>
      <c r="AS8" s="73"/>
      <c r="AT8" s="73"/>
      <c r="AU8" s="73"/>
      <c r="AV8" s="73"/>
      <c r="AW8" s="73"/>
      <c r="AX8" s="73"/>
      <c r="AY8" s="73">
        <v>83.333333333333329</v>
      </c>
      <c r="AZ8" s="73"/>
      <c r="BA8" s="73"/>
      <c r="BB8" s="73">
        <v>55.555555555555557</v>
      </c>
      <c r="BC8" s="73"/>
      <c r="BD8" s="73"/>
      <c r="BE8" s="73"/>
      <c r="BF8" s="73"/>
      <c r="BG8" s="73">
        <f>IF(ISERROR(SUM(LARGE(D8:BF8,1)+LARGE(D8:BF8,2)+LARGE(D8:BF8,3)+LARGE(D8:BF8,4)+LARGE(D8:BF8,5))),SUM(D8:BF8),SUM(LARGE(D8:BF8,1)+LARGE(D8:BF8,2)+LARGE(D8:BF8,3)+LARGE(D8:BF8,4)+LARGE(D8:BF8,5)))</f>
        <v>433.83333333333331</v>
      </c>
      <c r="BH8" s="74">
        <f>COUNTIF(D8:BF8,"&gt;.1")</f>
        <v>8</v>
      </c>
      <c r="BI8" s="48" t="s">
        <v>198</v>
      </c>
    </row>
    <row r="9" spans="1:61" x14ac:dyDescent="0.25">
      <c r="A9" s="49">
        <f>BG9</f>
        <v>371.86666666666667</v>
      </c>
      <c r="B9" s="48">
        <f>IF(A9=A8,B8,5)</f>
        <v>5</v>
      </c>
      <c r="C9" s="52" t="s">
        <v>359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>
        <v>50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>
        <v>80</v>
      </c>
      <c r="AE9" s="50"/>
      <c r="AF9" s="50">
        <v>40</v>
      </c>
      <c r="AG9" s="50">
        <v>33.333333333333329</v>
      </c>
      <c r="AH9" s="50"/>
      <c r="AI9" s="50"/>
      <c r="AJ9" s="50"/>
      <c r="AK9" s="50"/>
      <c r="AL9" s="50">
        <v>75</v>
      </c>
      <c r="AM9" s="50"/>
      <c r="AN9" s="50"/>
      <c r="AO9" s="50"/>
      <c r="AP9" s="50"/>
      <c r="AQ9" s="50"/>
      <c r="AR9" s="50"/>
      <c r="AS9" s="50">
        <v>100.2</v>
      </c>
      <c r="AT9" s="50"/>
      <c r="AU9" s="50"/>
      <c r="AV9" s="50"/>
      <c r="AW9" s="50"/>
      <c r="AX9" s="50"/>
      <c r="AY9" s="50"/>
      <c r="AZ9" s="50"/>
      <c r="BA9" s="50"/>
      <c r="BB9" s="50"/>
      <c r="BC9" s="50">
        <v>66.666666666666657</v>
      </c>
      <c r="BD9" s="50"/>
      <c r="BE9" s="50"/>
      <c r="BF9" s="50"/>
      <c r="BG9" s="50">
        <f>IF(ISERROR(SUM(LARGE(D9:BF9,1)+LARGE(D9:BF9,2)+LARGE(D9:BF9,3)+LARGE(D9:BF9,4)+LARGE(D9:BF9,5))),SUM(D9:BF9),SUM(LARGE(D9:BF9,1)+LARGE(D9:BF9,2)+LARGE(D9:BF9,3)+LARGE(D9:BF9,4)+LARGE(D9:BF9,5)))</f>
        <v>371.86666666666667</v>
      </c>
      <c r="BH9" s="5">
        <f>COUNTIF(D9:BF9,"&gt;.1")</f>
        <v>7</v>
      </c>
      <c r="BI9" s="48" t="s">
        <v>359</v>
      </c>
    </row>
    <row r="10" spans="1:61" x14ac:dyDescent="0.25">
      <c r="A10" s="49">
        <f>BG10</f>
        <v>368.57575757575756</v>
      </c>
      <c r="B10" s="48">
        <f>IF(A10=A9,B9,6)</f>
        <v>6</v>
      </c>
      <c r="C10" s="52" t="s">
        <v>282</v>
      </c>
      <c r="D10" s="73"/>
      <c r="E10" s="73"/>
      <c r="F10" s="73"/>
      <c r="G10" s="73"/>
      <c r="H10" s="73"/>
      <c r="I10" s="73"/>
      <c r="J10" s="73"/>
      <c r="K10" s="73">
        <v>66.666666666666671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>
        <v>50</v>
      </c>
      <c r="Z10" s="73"/>
      <c r="AA10" s="73"/>
      <c r="AB10" s="73">
        <v>42.857142857142854</v>
      </c>
      <c r="AC10" s="73"/>
      <c r="AD10" s="73"/>
      <c r="AE10" s="73"/>
      <c r="AF10" s="73">
        <v>101</v>
      </c>
      <c r="AG10" s="73"/>
      <c r="AH10" s="73"/>
      <c r="AI10" s="73"/>
      <c r="AJ10" s="73"/>
      <c r="AK10" s="73"/>
      <c r="AL10" s="73"/>
      <c r="AM10" s="73"/>
      <c r="AN10" s="73"/>
      <c r="AO10" s="73">
        <v>60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>
        <v>90.909090909090907</v>
      </c>
      <c r="BF10" s="73"/>
      <c r="BG10" s="73">
        <f>IF(ISERROR(SUM(LARGE(D10:BF10,1)+LARGE(D10:BF10,2)+LARGE(D10:BF10,3)+LARGE(D10:BF10,4)+LARGE(D10:BF10,5))),SUM(D10:BF10),SUM(LARGE(D10:BF10,1)+LARGE(D10:BF10,2)+LARGE(D10:BF10,3)+LARGE(D10:BF10,4)+LARGE(D10:BF10,5)))</f>
        <v>368.57575757575756</v>
      </c>
      <c r="BH10" s="74">
        <f>COUNTIF(D10:BF10,"&gt;.1")</f>
        <v>6</v>
      </c>
      <c r="BI10" s="48" t="s">
        <v>282</v>
      </c>
    </row>
    <row r="11" spans="1:61" x14ac:dyDescent="0.25">
      <c r="A11" s="49">
        <f>BG11</f>
        <v>354.56666666666661</v>
      </c>
      <c r="B11" s="48">
        <f>IF(A11=A10,B10,7)</f>
        <v>7</v>
      </c>
      <c r="C11" s="52" t="s">
        <v>69</v>
      </c>
      <c r="D11" s="50">
        <v>100.3</v>
      </c>
      <c r="E11" s="50"/>
      <c r="F11" s="50">
        <v>100.1</v>
      </c>
      <c r="G11" s="50"/>
      <c r="H11" s="50"/>
      <c r="I11" s="50">
        <v>37.5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>
        <v>66.666666666666657</v>
      </c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>
        <v>50</v>
      </c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>
        <f>IF(ISERROR(SUM(LARGE(D11:BF11,1)+LARGE(D11:BF11,2)+LARGE(D11:BF11,3)+LARGE(D11:BF11,4)+LARGE(D11:BF11,5))),SUM(D11:BF11),SUM(LARGE(D11:BF11,1)+LARGE(D11:BF11,2)+LARGE(D11:BF11,3)+LARGE(D11:BF11,4)+LARGE(D11:BF11,5)))</f>
        <v>354.56666666666661</v>
      </c>
      <c r="BH11" s="5">
        <f>COUNTIF(D11:BF11,"&gt;.1")</f>
        <v>5</v>
      </c>
      <c r="BI11" s="48" t="s">
        <v>69</v>
      </c>
    </row>
    <row r="12" spans="1:61" x14ac:dyDescent="0.25">
      <c r="A12" s="49">
        <f>BG12</f>
        <v>351.98412698412699</v>
      </c>
      <c r="B12" s="48">
        <f>IF(A12=A11,B11,8)</f>
        <v>8</v>
      </c>
      <c r="C12" s="52" t="s">
        <v>333</v>
      </c>
      <c r="D12" s="73"/>
      <c r="E12" s="73"/>
      <c r="F12" s="73"/>
      <c r="G12" s="73"/>
      <c r="H12" s="73"/>
      <c r="I12" s="73"/>
      <c r="J12" s="73"/>
      <c r="K12" s="73"/>
      <c r="L12" s="73">
        <v>75</v>
      </c>
      <c r="M12" s="73"/>
      <c r="N12" s="73"/>
      <c r="O12" s="73">
        <v>66.666666666666657</v>
      </c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>
        <v>71.428571428571431</v>
      </c>
      <c r="AC12" s="73"/>
      <c r="AD12" s="73"/>
      <c r="AE12" s="73"/>
      <c r="AF12" s="73">
        <v>50</v>
      </c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>
        <v>88.888888888888886</v>
      </c>
      <c r="BB12" s="73"/>
      <c r="BC12" s="73"/>
      <c r="BD12" s="73"/>
      <c r="BE12" s="73"/>
      <c r="BF12" s="73"/>
      <c r="BG12" s="73">
        <f>IF(ISERROR(SUM(LARGE(D12:BF12,1)+LARGE(D12:BF12,2)+LARGE(D12:BF12,3)+LARGE(D12:BF12,4)+LARGE(D12:BF12,5))),SUM(D12:BF12),SUM(LARGE(D12:BF12,1)+LARGE(D12:BF12,2)+LARGE(D12:BF12,3)+LARGE(D12:BF12,4)+LARGE(D12:BF12,5)))</f>
        <v>351.98412698412699</v>
      </c>
      <c r="BH12" s="74">
        <f>COUNTIF(D12:BF12,"&gt;.1")</f>
        <v>5</v>
      </c>
      <c r="BI12" s="48" t="s">
        <v>333</v>
      </c>
    </row>
    <row r="13" spans="1:61" x14ac:dyDescent="0.25">
      <c r="A13" s="49">
        <f>BG13</f>
        <v>347.77777777777771</v>
      </c>
      <c r="B13" s="48">
        <f>IF(A13=A12,B12,9)</f>
        <v>9</v>
      </c>
      <c r="C13" s="52" t="s">
        <v>110</v>
      </c>
      <c r="D13" s="50">
        <v>66.666666666666657</v>
      </c>
      <c r="E13" s="50"/>
      <c r="F13" s="50"/>
      <c r="G13" s="50"/>
      <c r="H13" s="50">
        <v>33.333333333333329</v>
      </c>
      <c r="I13" s="50"/>
      <c r="J13" s="50"/>
      <c r="K13" s="50">
        <v>88.888888888888886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>
        <v>70</v>
      </c>
      <c r="AG13" s="50"/>
      <c r="AH13" s="50"/>
      <c r="AI13" s="50">
        <v>66.666666666666657</v>
      </c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>
        <v>55.555555555555557</v>
      </c>
      <c r="BB13" s="50"/>
      <c r="BC13" s="50"/>
      <c r="BD13" s="50"/>
      <c r="BE13" s="50"/>
      <c r="BF13" s="50"/>
      <c r="BG13" s="50">
        <f>IF(ISERROR(SUM(LARGE(D13:BF13,1)+LARGE(D13:BF13,2)+LARGE(D13:BF13,3)+LARGE(D13:BF13,4)+LARGE(D13:BF13,5))),SUM(D13:BF13),SUM(LARGE(D13:BF13,1)+LARGE(D13:BF13,2)+LARGE(D13:BF13,3)+LARGE(D13:BF13,4)+LARGE(D13:BF13,5)))</f>
        <v>347.77777777777771</v>
      </c>
      <c r="BH13" s="5">
        <f>COUNTIF(D13:BF13,"&gt;.1")</f>
        <v>6</v>
      </c>
      <c r="BI13" s="48" t="s">
        <v>110</v>
      </c>
    </row>
    <row r="14" spans="1:61" x14ac:dyDescent="0.25">
      <c r="A14" s="49">
        <f>BG14</f>
        <v>334.10952380952381</v>
      </c>
      <c r="B14" s="48">
        <f>IF(A14=A13,B13,10)</f>
        <v>10</v>
      </c>
      <c r="C14" s="52" t="s">
        <v>187</v>
      </c>
      <c r="D14" s="73"/>
      <c r="E14" s="73"/>
      <c r="F14" s="73"/>
      <c r="G14" s="73">
        <v>44.444444444444443</v>
      </c>
      <c r="H14" s="73"/>
      <c r="I14" s="73"/>
      <c r="J14" s="73">
        <v>18.75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>
        <v>30</v>
      </c>
      <c r="W14" s="73"/>
      <c r="X14" s="73">
        <v>66.666666666666657</v>
      </c>
      <c r="Y14" s="73"/>
      <c r="Z14" s="73"/>
      <c r="AA14" s="73"/>
      <c r="AB14" s="73"/>
      <c r="AC14" s="73"/>
      <c r="AD14" s="73">
        <v>60</v>
      </c>
      <c r="AE14" s="73"/>
      <c r="AF14" s="73"/>
      <c r="AG14" s="73"/>
      <c r="AH14" s="73"/>
      <c r="AI14" s="73">
        <v>100.3</v>
      </c>
      <c r="AJ14" s="73"/>
      <c r="AK14" s="73"/>
      <c r="AL14" s="73">
        <v>25</v>
      </c>
      <c r="AM14" s="73"/>
      <c r="AN14" s="73"/>
      <c r="AO14" s="73">
        <v>50</v>
      </c>
      <c r="AP14" s="73">
        <v>57.142857142857139</v>
      </c>
      <c r="AQ14" s="73"/>
      <c r="AR14" s="73"/>
      <c r="AS14" s="73"/>
      <c r="AT14" s="73"/>
      <c r="AU14" s="73">
        <v>33.333333333333329</v>
      </c>
      <c r="AV14" s="73">
        <v>33.333333333333329</v>
      </c>
      <c r="AW14" s="73"/>
      <c r="AX14" s="73"/>
      <c r="AY14" s="73">
        <v>16.666666666666657</v>
      </c>
      <c r="AZ14" s="73"/>
      <c r="BA14" s="73"/>
      <c r="BB14" s="73"/>
      <c r="BC14" s="73"/>
      <c r="BD14" s="73"/>
      <c r="BE14" s="73">
        <v>36.36363636363636</v>
      </c>
      <c r="BF14" s="73"/>
      <c r="BG14" s="73">
        <f>IF(ISERROR(SUM(LARGE(D14:BF14,1)+LARGE(D14:BF14,2)+LARGE(D14:BF14,3)+LARGE(D14:BF14,4)+LARGE(D14:BF14,5))),SUM(D14:BF14),SUM(LARGE(D14:BF14,1)+LARGE(D14:BF14,2)+LARGE(D14:BF14,3)+LARGE(D14:BF14,4)+LARGE(D14:BF14,5)))</f>
        <v>334.10952380952381</v>
      </c>
      <c r="BH14" s="74">
        <f>COUNTIF(D14:BF14,"&gt;.1")</f>
        <v>13</v>
      </c>
      <c r="BI14" s="48" t="s">
        <v>187</v>
      </c>
    </row>
    <row r="15" spans="1:61" x14ac:dyDescent="0.25">
      <c r="A15" s="49">
        <f>BG15</f>
        <v>330.86580086580085</v>
      </c>
      <c r="B15" s="48">
        <f>IF(A15=A14,B14,11)</f>
        <v>11</v>
      </c>
      <c r="C15" s="52" t="s">
        <v>444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>
        <v>85.714285714285708</v>
      </c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>
        <v>30</v>
      </c>
      <c r="AP15" s="50"/>
      <c r="AQ15" s="50"/>
      <c r="AR15" s="50"/>
      <c r="AS15" s="50"/>
      <c r="AT15" s="50"/>
      <c r="AU15" s="50">
        <v>66.666666666666657</v>
      </c>
      <c r="AV15" s="50"/>
      <c r="AW15" s="50"/>
      <c r="AX15" s="50"/>
      <c r="AY15" s="50">
        <v>66.666666666666657</v>
      </c>
      <c r="AZ15" s="50"/>
      <c r="BA15" s="50"/>
      <c r="BB15" s="50"/>
      <c r="BC15" s="50"/>
      <c r="BD15" s="50"/>
      <c r="BE15" s="50">
        <v>81.818181818181813</v>
      </c>
      <c r="BF15" s="50"/>
      <c r="BG15" s="50">
        <f>IF(ISERROR(SUM(LARGE(D15:BF15,1)+LARGE(D15:BF15,2)+LARGE(D15:BF15,3)+LARGE(D15:BF15,4)+LARGE(D15:BF15,5))),SUM(D15:BF15),SUM(LARGE(D15:BF15,1)+LARGE(D15:BF15,2)+LARGE(D15:BF15,3)+LARGE(D15:BF15,4)+LARGE(D15:BF15,5)))</f>
        <v>330.86580086580085</v>
      </c>
      <c r="BH15" s="5">
        <f>COUNTIF(D15:BF15,"&gt;.1")</f>
        <v>5</v>
      </c>
      <c r="BI15" s="48" t="s">
        <v>444</v>
      </c>
    </row>
    <row r="16" spans="1:61" x14ac:dyDescent="0.25">
      <c r="A16" s="49">
        <f>BG16</f>
        <v>306.66666666666663</v>
      </c>
      <c r="B16" s="48">
        <f>IF(A16=A15,B15,12)</f>
        <v>12</v>
      </c>
      <c r="C16" s="52" t="s">
        <v>68</v>
      </c>
      <c r="D16" s="73">
        <v>66.666666666666657</v>
      </c>
      <c r="E16" s="73"/>
      <c r="F16" s="73"/>
      <c r="G16" s="73"/>
      <c r="H16" s="73"/>
      <c r="I16" s="73">
        <v>50</v>
      </c>
      <c r="J16" s="73">
        <v>50</v>
      </c>
      <c r="K16" s="73"/>
      <c r="L16" s="73"/>
      <c r="M16" s="73"/>
      <c r="N16" s="73"/>
      <c r="O16" s="73"/>
      <c r="P16" s="73"/>
      <c r="Q16" s="73"/>
      <c r="R16" s="73"/>
      <c r="S16" s="73">
        <v>80</v>
      </c>
      <c r="T16" s="73"/>
      <c r="U16" s="73"/>
      <c r="V16" s="73"/>
      <c r="W16" s="73"/>
      <c r="X16" s="73"/>
      <c r="Y16" s="73"/>
      <c r="Z16" s="73"/>
      <c r="AA16" s="73"/>
      <c r="AB16" s="73"/>
      <c r="AC16" s="73">
        <v>46.153846153846153</v>
      </c>
      <c r="AD16" s="73"/>
      <c r="AE16" s="73"/>
      <c r="AF16" s="73"/>
      <c r="AG16" s="73"/>
      <c r="AH16" s="73"/>
      <c r="AI16" s="73"/>
      <c r="AJ16" s="73"/>
      <c r="AK16" s="73"/>
      <c r="AL16" s="73"/>
      <c r="AM16" s="73">
        <v>60</v>
      </c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>
        <f>IF(ISERROR(SUM(LARGE(D16:BF16,1)+LARGE(D16:BF16,2)+LARGE(D16:BF16,3)+LARGE(D16:BF16,4)+LARGE(D16:BF16,5))),SUM(D16:BF16),SUM(LARGE(D16:BF16,1)+LARGE(D16:BF16,2)+LARGE(D16:BF16,3)+LARGE(D16:BF16,4)+LARGE(D16:BF16,5)))</f>
        <v>306.66666666666663</v>
      </c>
      <c r="BH16" s="74">
        <f>COUNTIF(D16:BF16,"&gt;.1")</f>
        <v>6</v>
      </c>
      <c r="BI16" s="48" t="s">
        <v>68</v>
      </c>
    </row>
    <row r="17" spans="1:61" x14ac:dyDescent="0.25">
      <c r="A17" s="49">
        <f>BG17</f>
        <v>249.73076923076923</v>
      </c>
      <c r="B17" s="48">
        <f>IF(A17=A16,B16,13)</f>
        <v>13</v>
      </c>
      <c r="C17" s="52" t="s">
        <v>377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v>80</v>
      </c>
      <c r="T17" s="50"/>
      <c r="U17" s="50"/>
      <c r="V17" s="50"/>
      <c r="W17" s="50"/>
      <c r="X17" s="50"/>
      <c r="Y17" s="50"/>
      <c r="Z17" s="50"/>
      <c r="AA17" s="50"/>
      <c r="AB17" s="50"/>
      <c r="AC17" s="50">
        <v>69.230769230769226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>
        <v>100.5</v>
      </c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>
        <f>IF(ISERROR(SUM(LARGE(D17:BF17,1)+LARGE(D17:BF17,2)+LARGE(D17:BF17,3)+LARGE(D17:BF17,4)+LARGE(D17:BF17,5))),SUM(D17:BF17),SUM(LARGE(D17:BF17,1)+LARGE(D17:BF17,2)+LARGE(D17:BF17,3)+LARGE(D17:BF17,4)+LARGE(D17:BF17,5)))</f>
        <v>249.73076923076923</v>
      </c>
      <c r="BH17" s="5">
        <f>COUNTIF(D17:BF17,"&gt;.1")</f>
        <v>3</v>
      </c>
      <c r="BI17" s="48" t="s">
        <v>377</v>
      </c>
    </row>
    <row r="18" spans="1:61" x14ac:dyDescent="0.25">
      <c r="A18" s="49">
        <f>BG18</f>
        <v>231.74603174603175</v>
      </c>
      <c r="B18" s="48">
        <f>IF(A18=A17,B17,14)</f>
        <v>14</v>
      </c>
      <c r="C18" s="52" t="s">
        <v>397</v>
      </c>
      <c r="D18" s="73"/>
      <c r="E18" s="73"/>
      <c r="F18" s="73"/>
      <c r="G18" s="73">
        <v>88.888888888888886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>
        <v>71.428571428571431</v>
      </c>
      <c r="AL18" s="73"/>
      <c r="AM18" s="73"/>
      <c r="AN18" s="73"/>
      <c r="AO18" s="73"/>
      <c r="AP18" s="73">
        <v>71.428571428571431</v>
      </c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>
        <f>IF(ISERROR(SUM(LARGE(D18:BF18,1)+LARGE(D18:BF18,2)+LARGE(D18:BF18,3)+LARGE(D18:BF18,4)+LARGE(D18:BF18,5))),SUM(D18:BF18),SUM(LARGE(D18:BF18,1)+LARGE(D18:BF18,2)+LARGE(D18:BF18,3)+LARGE(D18:BF18,4)+LARGE(D18:BF18,5)))</f>
        <v>231.74603174603175</v>
      </c>
      <c r="BH18" s="74">
        <f>COUNTIF(D18:BF18,"&gt;.1")</f>
        <v>3</v>
      </c>
      <c r="BI18" s="48" t="s">
        <v>397</v>
      </c>
    </row>
    <row r="19" spans="1:61" x14ac:dyDescent="0.25">
      <c r="A19" s="49">
        <f>BG19</f>
        <v>190.54358974358973</v>
      </c>
      <c r="B19" s="48">
        <f>IF(A19=A18,B18,15)</f>
        <v>15</v>
      </c>
      <c r="C19" s="52" t="s">
        <v>111</v>
      </c>
      <c r="D19" s="50"/>
      <c r="E19" s="50"/>
      <c r="F19" s="50"/>
      <c r="G19" s="50"/>
      <c r="H19" s="50"/>
      <c r="I19" s="50">
        <v>100.8</v>
      </c>
      <c r="J19" s="50"/>
      <c r="K19" s="50"/>
      <c r="L19" s="50"/>
      <c r="M19" s="50"/>
      <c r="N19" s="50"/>
      <c r="O19" s="50"/>
      <c r="P19" s="50">
        <v>66.666666666666657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>
        <v>23.07692307692308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>
        <f>IF(ISERROR(SUM(LARGE(D19:BF19,1)+LARGE(D19:BF19,2)+LARGE(D19:BF19,3)+LARGE(D19:BF19,4)+LARGE(D19:BF19,5))),SUM(D19:BF19),SUM(LARGE(D19:BF19,1)+LARGE(D19:BF19,2)+LARGE(D19:BF19,3)+LARGE(D19:BF19,4)+LARGE(D19:BF19,5)))</f>
        <v>190.54358974358973</v>
      </c>
      <c r="BH19" s="5">
        <f>COUNTIF(D19:BF19,"&gt;.1")</f>
        <v>3</v>
      </c>
      <c r="BI19" s="48" t="s">
        <v>111</v>
      </c>
    </row>
    <row r="20" spans="1:61" x14ac:dyDescent="0.25">
      <c r="A20" s="49">
        <f>BG20</f>
        <v>188.57142857142856</v>
      </c>
      <c r="B20" s="48">
        <f>IF(A20=A19,B19,16)</f>
        <v>16</v>
      </c>
      <c r="C20" s="52" t="s">
        <v>225</v>
      </c>
      <c r="D20" s="73"/>
      <c r="E20" s="73"/>
      <c r="F20" s="73"/>
      <c r="G20" s="73"/>
      <c r="H20" s="73">
        <v>66.666666666666657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>
        <v>40</v>
      </c>
      <c r="W20" s="73"/>
      <c r="X20" s="73"/>
      <c r="Y20" s="73"/>
      <c r="Z20" s="73"/>
      <c r="AA20" s="73"/>
      <c r="AB20" s="73">
        <v>28.571428571428569</v>
      </c>
      <c r="AC20" s="73"/>
      <c r="AD20" s="73"/>
      <c r="AE20" s="73"/>
      <c r="AF20" s="73"/>
      <c r="AG20" s="73"/>
      <c r="AH20" s="73"/>
      <c r="AI20" s="73"/>
      <c r="AJ20" s="73">
        <v>33.333333333333329</v>
      </c>
      <c r="AK20" s="73"/>
      <c r="AL20" s="73"/>
      <c r="AM20" s="73"/>
      <c r="AN20" s="73"/>
      <c r="AO20" s="73">
        <v>20</v>
      </c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>
        <v>11.111111111111114</v>
      </c>
      <c r="BC20" s="73"/>
      <c r="BD20" s="73"/>
      <c r="BE20" s="73"/>
      <c r="BF20" s="73"/>
      <c r="BG20" s="73">
        <f>IF(ISERROR(SUM(LARGE(D20:BF20,1)+LARGE(D20:BF20,2)+LARGE(D20:BF20,3)+LARGE(D20:BF20,4)+LARGE(D20:BF20,5))),SUM(D20:BF20),SUM(LARGE(D20:BF20,1)+LARGE(D20:BF20,2)+LARGE(D20:BF20,3)+LARGE(D20:BF20,4)+LARGE(D20:BF20,5)))</f>
        <v>188.57142857142856</v>
      </c>
      <c r="BH20" s="74">
        <f>COUNTIF(D20:BF20,"&gt;.1")</f>
        <v>6</v>
      </c>
      <c r="BI20" s="48" t="s">
        <v>225</v>
      </c>
    </row>
    <row r="21" spans="1:61" x14ac:dyDescent="0.25">
      <c r="A21" s="49">
        <f>BG21</f>
        <v>171.42857142857142</v>
      </c>
      <c r="B21" s="48">
        <f>IF(A21=A20,B20,17)</f>
        <v>17</v>
      </c>
      <c r="C21" s="52" t="s">
        <v>174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85.714285714285708</v>
      </c>
      <c r="AL21" s="50"/>
      <c r="AM21" s="50"/>
      <c r="AN21" s="50"/>
      <c r="AO21" s="50"/>
      <c r="AP21" s="50">
        <v>85.714285714285708</v>
      </c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>
        <f>IF(ISERROR(SUM(LARGE(D21:BF21,1)+LARGE(D21:BF21,2)+LARGE(D21:BF21,3)+LARGE(D21:BF21,4)+LARGE(D21:BF21,5))),SUM(D21:BF21),SUM(LARGE(D21:BF21,1)+LARGE(D21:BF21,2)+LARGE(D21:BF21,3)+LARGE(D21:BF21,4)+LARGE(D21:BF21,5)))</f>
        <v>171.42857142857142</v>
      </c>
      <c r="BH21" s="5">
        <f>COUNTIF(D21:BF21,"&gt;.1")</f>
        <v>2</v>
      </c>
      <c r="BI21" s="48" t="s">
        <v>174</v>
      </c>
    </row>
    <row r="22" spans="1:61" x14ac:dyDescent="0.25">
      <c r="A22" s="49">
        <f>BG22</f>
        <v>152.22222222222223</v>
      </c>
      <c r="B22" s="48">
        <f>IF(A22=A21,B21,18)</f>
        <v>18</v>
      </c>
      <c r="C22" s="52" t="s">
        <v>244</v>
      </c>
      <c r="D22" s="73"/>
      <c r="E22" s="73"/>
      <c r="F22" s="73"/>
      <c r="G22" s="73"/>
      <c r="H22" s="73"/>
      <c r="I22" s="73"/>
      <c r="J22" s="73">
        <v>6.25</v>
      </c>
      <c r="K22" s="73">
        <v>22.222222222222229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>
        <v>20</v>
      </c>
      <c r="W22" s="73"/>
      <c r="X22" s="73"/>
      <c r="Y22" s="73"/>
      <c r="Z22" s="73"/>
      <c r="AA22" s="73"/>
      <c r="AB22" s="73">
        <v>14.285714285714278</v>
      </c>
      <c r="AC22" s="73"/>
      <c r="AD22" s="73">
        <v>20</v>
      </c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>
        <v>40</v>
      </c>
      <c r="AP22" s="73"/>
      <c r="AQ22" s="73"/>
      <c r="AR22" s="73"/>
      <c r="AS22" s="73"/>
      <c r="AT22" s="73"/>
      <c r="AU22" s="73"/>
      <c r="AV22" s="73"/>
      <c r="AW22" s="73"/>
      <c r="AX22" s="73">
        <v>50</v>
      </c>
      <c r="AY22" s="73"/>
      <c r="AZ22" s="73"/>
      <c r="BA22" s="73">
        <v>11.111111111111114</v>
      </c>
      <c r="BB22" s="73"/>
      <c r="BC22" s="73"/>
      <c r="BD22" s="73"/>
      <c r="BE22" s="73">
        <v>9.0909090909090793</v>
      </c>
      <c r="BF22" s="73"/>
      <c r="BG22" s="73">
        <f>IF(ISERROR(SUM(LARGE(D22:BF22,1)+LARGE(D22:BF22,2)+LARGE(D22:BF22,3)+LARGE(D22:BF22,4)+LARGE(D22:BF22,5))),SUM(D22:BF22),SUM(LARGE(D22:BF22,1)+LARGE(D22:BF22,2)+LARGE(D22:BF22,3)+LARGE(D22:BF22,4)+LARGE(D22:BF22,5)))</f>
        <v>152.22222222222223</v>
      </c>
      <c r="BH22" s="74">
        <f>COUNTIF(D22:BF22,"&gt;.1")</f>
        <v>9</v>
      </c>
      <c r="BI22" s="48" t="s">
        <v>244</v>
      </c>
    </row>
    <row r="23" spans="1:61" x14ac:dyDescent="0.25">
      <c r="A23" s="49">
        <f>BG23</f>
        <v>133.43333333333334</v>
      </c>
      <c r="B23" s="48">
        <f>IF(A23=A22,B22,19)</f>
        <v>19</v>
      </c>
      <c r="C23" s="52" t="s">
        <v>175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>
        <v>100.1</v>
      </c>
      <c r="AX23" s="50">
        <v>33.333333333333329</v>
      </c>
      <c r="AY23" s="50"/>
      <c r="AZ23" s="50"/>
      <c r="BA23" s="50"/>
      <c r="BB23" s="50"/>
      <c r="BC23" s="50"/>
      <c r="BD23" s="50"/>
      <c r="BE23" s="50"/>
      <c r="BF23" s="50"/>
      <c r="BG23" s="50">
        <f>IF(ISERROR(SUM(LARGE(D23:BF23,1)+LARGE(D23:BF23,2)+LARGE(D23:BF23,3)+LARGE(D23:BF23,4)+LARGE(D23:BF23,5))),SUM(D23:BF23),SUM(LARGE(D23:BF23,1)+LARGE(D23:BF23,2)+LARGE(D23:BF23,3)+LARGE(D23:BF23,4)+LARGE(D23:BF23,5)))</f>
        <v>133.43333333333334</v>
      </c>
      <c r="BH23" s="5">
        <f>COUNTIF(D23:BF23,"&gt;.1")</f>
        <v>2</v>
      </c>
      <c r="BI23" s="48" t="s">
        <v>175</v>
      </c>
    </row>
    <row r="24" spans="1:61" x14ac:dyDescent="0.25">
      <c r="A24" s="49">
        <f>BG24</f>
        <v>130.30303030303028</v>
      </c>
      <c r="B24" s="48">
        <f>IF(A24=A23,B23,20)</f>
        <v>20</v>
      </c>
      <c r="C24" s="52" t="s">
        <v>573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>
        <v>66.666666666666657</v>
      </c>
      <c r="AW24" s="73"/>
      <c r="AX24" s="73"/>
      <c r="AY24" s="73"/>
      <c r="AZ24" s="73"/>
      <c r="BA24" s="73"/>
      <c r="BB24" s="73"/>
      <c r="BC24" s="73"/>
      <c r="BD24" s="73"/>
      <c r="BE24" s="73">
        <v>63.636363636363633</v>
      </c>
      <c r="BF24" s="73"/>
      <c r="BG24" s="73">
        <f>IF(ISERROR(SUM(LARGE(D24:BF24,1)+LARGE(D24:BF24,2)+LARGE(D24:BF24,3)+LARGE(D24:BF24,4)+LARGE(D24:BF24,5))),SUM(D24:BF24),SUM(LARGE(D24:BF24,1)+LARGE(D24:BF24,2)+LARGE(D24:BF24,3)+LARGE(D24:BF24,4)+LARGE(D24:BF24,5)))</f>
        <v>130.30303030303028</v>
      </c>
      <c r="BH24" s="74">
        <f>COUNTIF(D24:BF24,"&gt;.1")</f>
        <v>2</v>
      </c>
      <c r="BI24" s="48" t="s">
        <v>573</v>
      </c>
    </row>
    <row r="25" spans="1:61" x14ac:dyDescent="0.25">
      <c r="A25" s="49">
        <f>BG25</f>
        <v>126.16161616161615</v>
      </c>
      <c r="B25" s="48">
        <f>IF(A25=A24,B24,21)</f>
        <v>21</v>
      </c>
      <c r="C25" s="52" t="s">
        <v>284</v>
      </c>
      <c r="D25" s="50"/>
      <c r="E25" s="50"/>
      <c r="F25" s="50"/>
      <c r="G25" s="50"/>
      <c r="H25" s="50"/>
      <c r="I25" s="50"/>
      <c r="J25" s="50"/>
      <c r="K25" s="50">
        <v>55.555555555555557</v>
      </c>
      <c r="L25" s="50"/>
      <c r="M25" s="50"/>
      <c r="N25" s="50"/>
      <c r="O25" s="50">
        <v>33.333333333333329</v>
      </c>
      <c r="P25" s="50"/>
      <c r="Q25" s="50"/>
      <c r="R25" s="50"/>
      <c r="S25" s="50"/>
      <c r="T25" s="50"/>
      <c r="U25" s="50"/>
      <c r="V25" s="50">
        <v>10</v>
      </c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>
        <v>27.272727272727266</v>
      </c>
      <c r="BF25" s="50"/>
      <c r="BG25" s="50">
        <f>IF(ISERROR(SUM(LARGE(D25:BF25,1)+LARGE(D25:BF25,2)+LARGE(D25:BF25,3)+LARGE(D25:BF25,4)+LARGE(D25:BF25,5))),SUM(D25:BF25),SUM(LARGE(D25:BF25,1)+LARGE(D25:BF25,2)+LARGE(D25:BF25,3)+LARGE(D25:BF25,4)+LARGE(D25:BF25,5)))</f>
        <v>126.16161616161615</v>
      </c>
      <c r="BH25" s="5">
        <f>COUNTIF(D25:BF25,"&gt;.1")</f>
        <v>4</v>
      </c>
      <c r="BI25" s="48" t="s">
        <v>284</v>
      </c>
    </row>
    <row r="26" spans="1:61" x14ac:dyDescent="0.25">
      <c r="A26" s="49">
        <f>BG26</f>
        <v>118.26923076923077</v>
      </c>
      <c r="B26" s="48">
        <f>IF(A26=A25,B25,22)</f>
        <v>22</v>
      </c>
      <c r="C26" s="52" t="s">
        <v>372</v>
      </c>
      <c r="D26" s="73"/>
      <c r="E26" s="73"/>
      <c r="F26" s="73"/>
      <c r="G26" s="73"/>
      <c r="H26" s="73"/>
      <c r="I26" s="73"/>
      <c r="J26" s="73">
        <v>87.5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>
        <v>30.769230769230774</v>
      </c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>
        <f>IF(ISERROR(SUM(LARGE(D26:BF26,1)+LARGE(D26:BF26,2)+LARGE(D26:BF26,3)+LARGE(D26:BF26,4)+LARGE(D26:BF26,5))),SUM(D26:BF26),SUM(LARGE(D26:BF26,1)+LARGE(D26:BF26,2)+LARGE(D26:BF26,3)+LARGE(D26:BF26,4)+LARGE(D26:BF26,5)))</f>
        <v>118.26923076923077</v>
      </c>
      <c r="BH26" s="74">
        <f>COUNTIF(D26:BF26,"&gt;.1")</f>
        <v>2</v>
      </c>
      <c r="BI26" s="48" t="s">
        <v>372</v>
      </c>
    </row>
    <row r="27" spans="1:61" x14ac:dyDescent="0.25">
      <c r="A27" s="49">
        <f>BG27</f>
        <v>104.54545454545453</v>
      </c>
      <c r="B27" s="48">
        <f>IF(A27=A26,B26,23)</f>
        <v>23</v>
      </c>
      <c r="C27" s="52" t="s">
        <v>242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>
        <v>50</v>
      </c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>
        <v>54.54545454545454</v>
      </c>
      <c r="BF27" s="50"/>
      <c r="BG27" s="50">
        <f>IF(ISERROR(SUM(LARGE(D27:BF27,1)+LARGE(D27:BF27,2)+LARGE(D27:BF27,3)+LARGE(D27:BF27,4)+LARGE(D27:BF27,5))),SUM(D27:BF27),SUM(LARGE(D27:BF27,1)+LARGE(D27:BF27,2)+LARGE(D27:BF27,3)+LARGE(D27:BF27,4)+LARGE(D27:BF27,5)))</f>
        <v>104.54545454545453</v>
      </c>
      <c r="BH27" s="5">
        <f>COUNTIF(D27:BF27,"&gt;.1")</f>
        <v>2</v>
      </c>
      <c r="BI27" s="48" t="s">
        <v>242</v>
      </c>
    </row>
    <row r="28" spans="1:61" x14ac:dyDescent="0.25">
      <c r="A28" s="49">
        <f>BG28</f>
        <v>101.1</v>
      </c>
      <c r="B28" s="48">
        <f>IF(A28=A27,B27,24)</f>
        <v>24</v>
      </c>
      <c r="C28" s="52" t="s">
        <v>615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>
        <v>101.1</v>
      </c>
      <c r="BF28" s="73"/>
      <c r="BG28" s="73">
        <f>IF(ISERROR(SUM(LARGE(D28:BF28,1)+LARGE(D28:BF28,2)+LARGE(D28:BF28,3)+LARGE(D28:BF28,4)+LARGE(D28:BF28,5))),SUM(D28:BF28),SUM(LARGE(D28:BF28,1)+LARGE(D28:BF28,2)+LARGE(D28:BF28,3)+LARGE(D28:BF28,4)+LARGE(D28:BF28,5)))</f>
        <v>101.1</v>
      </c>
      <c r="BH28" s="74">
        <f>COUNTIF(D28:BF28,"&gt;.1")</f>
        <v>1</v>
      </c>
      <c r="BI28" s="48" t="s">
        <v>615</v>
      </c>
    </row>
    <row r="29" spans="1:61" x14ac:dyDescent="0.25">
      <c r="A29" s="49">
        <f>BG29</f>
        <v>101</v>
      </c>
      <c r="B29" s="48">
        <f>IF(A29=A28,B28,25)</f>
        <v>25</v>
      </c>
      <c r="C29" s="52" t="s">
        <v>391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>
        <v>101</v>
      </c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>
        <f>IF(ISERROR(SUM(LARGE(D29:BF29,1)+LARGE(D29:BF29,2)+LARGE(D29:BF29,3)+LARGE(D29:BF29,4)+LARGE(D29:BF29,5))),SUM(D29:BF29),SUM(LARGE(D29:BF29,1)+LARGE(D29:BF29,2)+LARGE(D29:BF29,3)+LARGE(D29:BF29,4)+LARGE(D29:BF29,5)))</f>
        <v>101</v>
      </c>
      <c r="BH29" s="5">
        <f>COUNTIF(D29:BF29,"&gt;.1")</f>
        <v>1</v>
      </c>
      <c r="BI29" s="48" t="s">
        <v>391</v>
      </c>
    </row>
    <row r="30" spans="1:61" x14ac:dyDescent="0.25">
      <c r="A30" s="49">
        <f>BG30</f>
        <v>100.3</v>
      </c>
      <c r="B30" s="48">
        <f>IF(A30=A29,B29,26)</f>
        <v>26</v>
      </c>
      <c r="C30" s="52" t="s">
        <v>571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>
        <v>100.3</v>
      </c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>
        <f>IF(ISERROR(SUM(LARGE(D30:BF30,1)+LARGE(D30:BF30,2)+LARGE(D30:BF30,3)+LARGE(D30:BF30,4)+LARGE(D30:BF30,5))),SUM(D30:BF30),SUM(LARGE(D30:BF30,1)+LARGE(D30:BF30,2)+LARGE(D30:BF30,3)+LARGE(D30:BF30,4)+LARGE(D30:BF30,5)))</f>
        <v>100.3</v>
      </c>
      <c r="BH30" s="74">
        <f>COUNTIF(D30:BF30,"&gt;.1")</f>
        <v>1</v>
      </c>
      <c r="BI30" s="48" t="s">
        <v>571</v>
      </c>
    </row>
    <row r="31" spans="1:61" x14ac:dyDescent="0.25">
      <c r="A31" s="49">
        <f>BG31</f>
        <v>100.3</v>
      </c>
      <c r="B31" s="48">
        <f>IF(A31=A30,B30,27)</f>
        <v>26</v>
      </c>
      <c r="C31" s="52" t="s">
        <v>536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>
        <v>100.3</v>
      </c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>
        <f>IF(ISERROR(SUM(LARGE(D31:BF31,1)+LARGE(D31:BF31,2)+LARGE(D31:BF31,3)+LARGE(D31:BF31,4)+LARGE(D31:BF31,5))),SUM(D31:BF31),SUM(LARGE(D31:BF31,1)+LARGE(D31:BF31,2)+LARGE(D31:BF31,3)+LARGE(D31:BF31,4)+LARGE(D31:BF31,5)))</f>
        <v>100.3</v>
      </c>
      <c r="BH31" s="5">
        <f>COUNTIF(D31:BF31,"&gt;.1")</f>
        <v>1</v>
      </c>
      <c r="BI31" s="48" t="s">
        <v>536</v>
      </c>
    </row>
    <row r="32" spans="1:61" x14ac:dyDescent="0.25">
      <c r="A32" s="49">
        <f>BG32</f>
        <v>77.777777777777771</v>
      </c>
      <c r="B32" s="48">
        <f>IF(A32=A31,B31,28)</f>
        <v>28</v>
      </c>
      <c r="C32" s="52" t="s">
        <v>607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>
        <v>77.777777777777771</v>
      </c>
      <c r="BC32" s="73"/>
      <c r="BD32" s="73"/>
      <c r="BE32" s="73"/>
      <c r="BF32" s="73"/>
      <c r="BG32" s="73">
        <f>IF(ISERROR(SUM(LARGE(D32:BF32,1)+LARGE(D32:BF32,2)+LARGE(D32:BF32,3)+LARGE(D32:BF32,4)+LARGE(D32:BF32,5))),SUM(D32:BF32),SUM(LARGE(D32:BF32,1)+LARGE(D32:BF32,2)+LARGE(D32:BF32,3)+LARGE(D32:BF32,4)+LARGE(D32:BF32,5)))</f>
        <v>77.777777777777771</v>
      </c>
      <c r="BH32" s="74">
        <f>COUNTIF(D32:BF32,"&gt;.1")</f>
        <v>1</v>
      </c>
      <c r="BI32" s="48" t="s">
        <v>607</v>
      </c>
    </row>
    <row r="33" spans="1:61" x14ac:dyDescent="0.25">
      <c r="A33" s="49">
        <f>BG33</f>
        <v>76.190476190476204</v>
      </c>
      <c r="B33" s="48">
        <f>IF(A33=A32,B32,29)</f>
        <v>29</v>
      </c>
      <c r="C33" s="52" t="s">
        <v>527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v>42.857142857142854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>
        <v>33.333333333333343</v>
      </c>
      <c r="BC33" s="50"/>
      <c r="BD33" s="50"/>
      <c r="BE33" s="50"/>
      <c r="BF33" s="50"/>
      <c r="BG33" s="50">
        <f>IF(ISERROR(SUM(LARGE(D33:BF33,1)+LARGE(D33:BF33,2)+LARGE(D33:BF33,3)+LARGE(D33:BF33,4)+LARGE(D33:BF33,5))),SUM(D33:BF33),SUM(LARGE(D33:BF33,1)+LARGE(D33:BF33,2)+LARGE(D33:BF33,3)+LARGE(D33:BF33,4)+LARGE(D33:BF33,5)))</f>
        <v>76.190476190476204</v>
      </c>
      <c r="BH33" s="5">
        <f>COUNTIF(D33:BF33,"&gt;.1")</f>
        <v>2</v>
      </c>
      <c r="BI33" s="48" t="s">
        <v>527</v>
      </c>
    </row>
    <row r="34" spans="1:61" x14ac:dyDescent="0.25">
      <c r="A34" s="49">
        <f>BG34</f>
        <v>66.666666666666671</v>
      </c>
      <c r="B34" s="48">
        <f>IF(A34=A33,B33,30)</f>
        <v>30</v>
      </c>
      <c r="C34" s="52" t="s">
        <v>608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>
        <v>66.666666666666671</v>
      </c>
      <c r="BC34" s="73"/>
      <c r="BD34" s="73"/>
      <c r="BE34" s="73"/>
      <c r="BF34" s="73"/>
      <c r="BG34" s="73">
        <f>IF(ISERROR(SUM(LARGE(D34:BF34,1)+LARGE(D34:BF34,2)+LARGE(D34:BF34,3)+LARGE(D34:BF34,4)+LARGE(D34:BF34,5))),SUM(D34:BF34),SUM(LARGE(D34:BF34,1)+LARGE(D34:BF34,2)+LARGE(D34:BF34,3)+LARGE(D34:BF34,4)+LARGE(D34:BF34,5)))</f>
        <v>66.666666666666671</v>
      </c>
      <c r="BH34" s="74">
        <f>COUNTIF(D34:BF34,"&gt;.1")</f>
        <v>1</v>
      </c>
      <c r="BI34" s="48" t="s">
        <v>608</v>
      </c>
    </row>
    <row r="35" spans="1:61" x14ac:dyDescent="0.25">
      <c r="A35" s="49">
        <f>BG35</f>
        <v>55.384615384615387</v>
      </c>
      <c r="B35" s="48">
        <f>IF(A35=A34,B34,31)</f>
        <v>31</v>
      </c>
      <c r="C35" s="52" t="s">
        <v>447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>
        <v>15.384615384615387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>
        <v>40</v>
      </c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>
        <f>IF(ISERROR(SUM(LARGE(D35:BF35,1)+LARGE(D35:BF35,2)+LARGE(D35:BF35,3)+LARGE(D35:BF35,4)+LARGE(D35:BF35,5))),SUM(D35:BF35),SUM(LARGE(D35:BF35,1)+LARGE(D35:BF35,2)+LARGE(D35:BF35,3)+LARGE(D35:BF35,4)+LARGE(D35:BF35,5)))</f>
        <v>55.384615384615387</v>
      </c>
      <c r="BH35" s="5">
        <f>COUNTIF(D35:BF35,"&gt;.1")</f>
        <v>2</v>
      </c>
      <c r="BI35" s="48" t="s">
        <v>447</v>
      </c>
    </row>
    <row r="36" spans="1:61" x14ac:dyDescent="0.25">
      <c r="A36" s="49">
        <f>BG36</f>
        <v>50</v>
      </c>
      <c r="B36" s="48">
        <f>IF(A36=A35,B35,32)</f>
        <v>32</v>
      </c>
      <c r="C36" s="52" t="s">
        <v>581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>
        <v>50</v>
      </c>
      <c r="AZ36" s="73"/>
      <c r="BA36" s="73"/>
      <c r="BB36" s="73"/>
      <c r="BC36" s="73"/>
      <c r="BD36" s="73"/>
      <c r="BE36" s="73"/>
      <c r="BF36" s="73"/>
      <c r="BG36" s="73">
        <f>IF(ISERROR(SUM(LARGE(D36:BF36,1)+LARGE(D36:BF36,2)+LARGE(D36:BF36,3)+LARGE(D36:BF36,4)+LARGE(D36:BF36,5))),SUM(D36:BF36),SUM(LARGE(D36:BF36,1)+LARGE(D36:BF36,2)+LARGE(D36:BF36,3)+LARGE(D36:BF36,4)+LARGE(D36:BF36,5)))</f>
        <v>50</v>
      </c>
      <c r="BH36" s="74">
        <f>COUNTIF(D36:BF36,"&gt;.1")</f>
        <v>1</v>
      </c>
      <c r="BI36" s="48" t="s">
        <v>581</v>
      </c>
    </row>
    <row r="37" spans="1:61" x14ac:dyDescent="0.25">
      <c r="A37" s="49">
        <f>BG37</f>
        <v>45</v>
      </c>
      <c r="B37" s="48">
        <f>IF(A37=A36,B36,33)</f>
        <v>33</v>
      </c>
      <c r="C37" s="52" t="s">
        <v>334</v>
      </c>
      <c r="D37" s="50"/>
      <c r="E37" s="50"/>
      <c r="F37" s="50"/>
      <c r="G37" s="50"/>
      <c r="H37" s="50"/>
      <c r="I37" s="50"/>
      <c r="J37" s="50"/>
      <c r="K37" s="50"/>
      <c r="L37" s="50">
        <v>25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>
        <v>20</v>
      </c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>
        <f>IF(ISERROR(SUM(LARGE(D37:BF37,1)+LARGE(D37:BF37,2)+LARGE(D37:BF37,3)+LARGE(D37:BF37,4)+LARGE(D37:BF37,5))),SUM(D37:BF37),SUM(LARGE(D37:BF37,1)+LARGE(D37:BF37,2)+LARGE(D37:BF37,3)+LARGE(D37:BF37,4)+LARGE(D37:BF37,5)))</f>
        <v>45</v>
      </c>
      <c r="BH37" s="5">
        <f>COUNTIF(D37:BF37,"&gt;.1")</f>
        <v>2</v>
      </c>
      <c r="BI37" s="48" t="s">
        <v>334</v>
      </c>
    </row>
    <row r="38" spans="1:61" x14ac:dyDescent="0.25">
      <c r="A38" s="49">
        <f>BG38</f>
        <v>33.333333333333329</v>
      </c>
      <c r="B38" s="48">
        <f>IF(A38=A37,B37,34)</f>
        <v>34</v>
      </c>
      <c r="C38" s="52" t="s">
        <v>401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>
        <v>33.333333333333329</v>
      </c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>
        <f>IF(ISERROR(SUM(LARGE(D38:BF38,1)+LARGE(D38:BF38,2)+LARGE(D38:BF38,3)+LARGE(D38:BF38,4)+LARGE(D38:BF38,5))),SUM(D38:BF38),SUM(LARGE(D38:BF38,1)+LARGE(D38:BF38,2)+LARGE(D38:BF38,3)+LARGE(D38:BF38,4)+LARGE(D38:BF38,5)))</f>
        <v>33.333333333333329</v>
      </c>
      <c r="BH38" s="74">
        <f>COUNTIF(D38:BF38,"&gt;.1")</f>
        <v>1</v>
      </c>
      <c r="BI38" s="48" t="s">
        <v>401</v>
      </c>
    </row>
    <row r="39" spans="1:61" x14ac:dyDescent="0.25">
      <c r="A39" s="49">
        <f>BG39</f>
        <v>33.333333333333329</v>
      </c>
      <c r="B39" s="48">
        <f>IF(A39=A38,B38,35)</f>
        <v>34</v>
      </c>
      <c r="C39" s="52" t="s">
        <v>612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>
        <v>33.333333333333329</v>
      </c>
      <c r="BD39" s="50"/>
      <c r="BE39" s="50"/>
      <c r="BF39" s="50"/>
      <c r="BG39" s="50">
        <f>IF(ISERROR(SUM(LARGE(D39:BF39,1)+LARGE(D39:BF39,2)+LARGE(D39:BF39,3)+LARGE(D39:BF39,4)+LARGE(D39:BF39,5))),SUM(D39:BF39),SUM(LARGE(D39:BF39,1)+LARGE(D39:BF39,2)+LARGE(D39:BF39,3)+LARGE(D39:BF39,4)+LARGE(D39:BF39,5)))</f>
        <v>33.333333333333329</v>
      </c>
      <c r="BH39" s="5">
        <f>COUNTIF(D39:BF39,"&gt;.1")</f>
        <v>1</v>
      </c>
      <c r="BI39" s="48" t="s">
        <v>612</v>
      </c>
    </row>
    <row r="40" spans="1:61" x14ac:dyDescent="0.25">
      <c r="A40" s="49">
        <f>BG40</f>
        <v>20</v>
      </c>
      <c r="B40" s="48">
        <f>IF(A40=A39,B39,36)</f>
        <v>36</v>
      </c>
      <c r="C40" s="52" t="s">
        <v>499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>
        <v>20</v>
      </c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>
        <f>IF(ISERROR(SUM(LARGE(D40:BF40,1)+LARGE(D40:BF40,2)+LARGE(D40:BF40,3)+LARGE(D40:BF40,4)+LARGE(D40:BF40,5))),SUM(D40:BF40),SUM(LARGE(D40:BF40,1)+LARGE(D40:BF40,2)+LARGE(D40:BF40,3)+LARGE(D40:BF40,4)+LARGE(D40:BF40,5)))</f>
        <v>20</v>
      </c>
      <c r="BH40" s="74">
        <f>COUNTIF(D40:BF40,"&gt;.1")</f>
        <v>1</v>
      </c>
      <c r="BI40" s="48" t="s">
        <v>499</v>
      </c>
    </row>
  </sheetData>
  <sortState ref="C5:BG40">
    <sortCondition descending="1" ref="BG5:BG40"/>
  </sortState>
  <conditionalFormatting sqref="D5:BF5">
    <cfRule type="top10" dxfId="182" priority="108" rank="5"/>
  </conditionalFormatting>
  <conditionalFormatting sqref="C5">
    <cfRule type="expression" dxfId="181" priority="107">
      <formula>BH5&gt;2</formula>
    </cfRule>
  </conditionalFormatting>
  <conditionalFormatting sqref="D6:BF6">
    <cfRule type="top10" dxfId="180" priority="106" rank="5"/>
  </conditionalFormatting>
  <conditionalFormatting sqref="C6">
    <cfRule type="expression" dxfId="179" priority="105">
      <formula>BH6&gt;2</formula>
    </cfRule>
  </conditionalFormatting>
  <conditionalFormatting sqref="D7:BF7">
    <cfRule type="top10" dxfId="178" priority="104" rank="5"/>
  </conditionalFormatting>
  <conditionalFormatting sqref="C7">
    <cfRule type="expression" dxfId="177" priority="103">
      <formula>BH7&gt;2</formula>
    </cfRule>
  </conditionalFormatting>
  <conditionalFormatting sqref="D8:BF8">
    <cfRule type="top10" dxfId="176" priority="102" rank="5"/>
  </conditionalFormatting>
  <conditionalFormatting sqref="C8">
    <cfRule type="expression" dxfId="175" priority="101">
      <formula>BH8&gt;2</formula>
    </cfRule>
  </conditionalFormatting>
  <conditionalFormatting sqref="D9:BF9">
    <cfRule type="top10" dxfId="174" priority="100" rank="5"/>
  </conditionalFormatting>
  <conditionalFormatting sqref="C9">
    <cfRule type="expression" dxfId="173" priority="99">
      <formula>BH9&gt;2</formula>
    </cfRule>
  </conditionalFormatting>
  <conditionalFormatting sqref="D10:BF10">
    <cfRule type="top10" dxfId="172" priority="98" rank="5"/>
  </conditionalFormatting>
  <conditionalFormatting sqref="C10">
    <cfRule type="expression" dxfId="171" priority="97">
      <formula>BH10&gt;2</formula>
    </cfRule>
  </conditionalFormatting>
  <conditionalFormatting sqref="D11:BF11">
    <cfRule type="top10" dxfId="170" priority="96" rank="5"/>
  </conditionalFormatting>
  <conditionalFormatting sqref="C11">
    <cfRule type="expression" dxfId="169" priority="95">
      <formula>BH11&gt;2</formula>
    </cfRule>
  </conditionalFormatting>
  <conditionalFormatting sqref="D12:BF12">
    <cfRule type="top10" dxfId="168" priority="94" rank="5"/>
  </conditionalFormatting>
  <conditionalFormatting sqref="C12">
    <cfRule type="expression" dxfId="167" priority="93">
      <formula>BH12&gt;2</formula>
    </cfRule>
  </conditionalFormatting>
  <conditionalFormatting sqref="D13:BF13">
    <cfRule type="top10" dxfId="166" priority="92" rank="5"/>
  </conditionalFormatting>
  <conditionalFormatting sqref="C13">
    <cfRule type="expression" dxfId="165" priority="91">
      <formula>BH13&gt;2</formula>
    </cfRule>
  </conditionalFormatting>
  <conditionalFormatting sqref="D14:BF14">
    <cfRule type="top10" dxfId="164" priority="90" rank="5"/>
  </conditionalFormatting>
  <conditionalFormatting sqref="C14">
    <cfRule type="expression" dxfId="163" priority="89">
      <formula>BH14&gt;2</formula>
    </cfRule>
  </conditionalFormatting>
  <conditionalFormatting sqref="D15:BF15">
    <cfRule type="top10" dxfId="162" priority="88" rank="5"/>
  </conditionalFormatting>
  <conditionalFormatting sqref="C15">
    <cfRule type="expression" dxfId="161" priority="87">
      <formula>BH15&gt;2</formula>
    </cfRule>
  </conditionalFormatting>
  <conditionalFormatting sqref="D16:BF16">
    <cfRule type="top10" dxfId="160" priority="86" rank="5"/>
  </conditionalFormatting>
  <conditionalFormatting sqref="C16">
    <cfRule type="expression" dxfId="159" priority="85">
      <formula>BH16&gt;2</formula>
    </cfRule>
  </conditionalFormatting>
  <conditionalFormatting sqref="D17:BF17">
    <cfRule type="top10" dxfId="158" priority="84" rank="5"/>
  </conditionalFormatting>
  <conditionalFormatting sqref="C17">
    <cfRule type="expression" dxfId="157" priority="83">
      <formula>BH17&gt;2</formula>
    </cfRule>
  </conditionalFormatting>
  <conditionalFormatting sqref="D18:BF18">
    <cfRule type="top10" dxfId="156" priority="82" rank="5"/>
  </conditionalFormatting>
  <conditionalFormatting sqref="C18">
    <cfRule type="expression" dxfId="155" priority="81">
      <formula>BH18&gt;2</formula>
    </cfRule>
  </conditionalFormatting>
  <conditionalFormatting sqref="D19:BF19">
    <cfRule type="top10" dxfId="154" priority="80" rank="5"/>
  </conditionalFormatting>
  <conditionalFormatting sqref="C19">
    <cfRule type="expression" dxfId="153" priority="79">
      <formula>BH19&gt;2</formula>
    </cfRule>
  </conditionalFormatting>
  <conditionalFormatting sqref="D20:BF20">
    <cfRule type="top10" dxfId="152" priority="78" rank="5"/>
  </conditionalFormatting>
  <conditionalFormatting sqref="C20">
    <cfRule type="expression" dxfId="151" priority="77">
      <formula>BH20&gt;2</formula>
    </cfRule>
  </conditionalFormatting>
  <conditionalFormatting sqref="D21:BF21">
    <cfRule type="top10" dxfId="150" priority="76" rank="5"/>
  </conditionalFormatting>
  <conditionalFormatting sqref="C21">
    <cfRule type="expression" dxfId="149" priority="75">
      <formula>BH21&gt;2</formula>
    </cfRule>
  </conditionalFormatting>
  <conditionalFormatting sqref="D22:BF22">
    <cfRule type="top10" dxfId="148" priority="74" rank="5"/>
  </conditionalFormatting>
  <conditionalFormatting sqref="C22">
    <cfRule type="expression" dxfId="147" priority="73">
      <formula>BH22&gt;2</formula>
    </cfRule>
  </conditionalFormatting>
  <conditionalFormatting sqref="D23:BF23">
    <cfRule type="top10" dxfId="146" priority="72" rank="5"/>
  </conditionalFormatting>
  <conditionalFormatting sqref="C23">
    <cfRule type="expression" dxfId="145" priority="71">
      <formula>BH23&gt;2</formula>
    </cfRule>
  </conditionalFormatting>
  <conditionalFormatting sqref="D24:BF24">
    <cfRule type="top10" dxfId="144" priority="70" rank="5"/>
  </conditionalFormatting>
  <conditionalFormatting sqref="C24">
    <cfRule type="expression" dxfId="143" priority="69">
      <formula>BH24&gt;2</formula>
    </cfRule>
  </conditionalFormatting>
  <conditionalFormatting sqref="D25:BF25">
    <cfRule type="top10" dxfId="142" priority="68" rank="5"/>
  </conditionalFormatting>
  <conditionalFormatting sqref="C25">
    <cfRule type="expression" dxfId="141" priority="67">
      <formula>BH25&gt;2</formula>
    </cfRule>
  </conditionalFormatting>
  <conditionalFormatting sqref="D26:BF26">
    <cfRule type="top10" dxfId="140" priority="66" rank="5"/>
  </conditionalFormatting>
  <conditionalFormatting sqref="C26">
    <cfRule type="expression" dxfId="139" priority="65">
      <formula>BH26&gt;2</formula>
    </cfRule>
  </conditionalFormatting>
  <conditionalFormatting sqref="D27:BF27">
    <cfRule type="top10" dxfId="138" priority="64" rank="5"/>
  </conditionalFormatting>
  <conditionalFormatting sqref="C27">
    <cfRule type="expression" dxfId="137" priority="63">
      <formula>BH27&gt;2</formula>
    </cfRule>
  </conditionalFormatting>
  <conditionalFormatting sqref="D28:BF28">
    <cfRule type="top10" dxfId="136" priority="62" rank="5"/>
  </conditionalFormatting>
  <conditionalFormatting sqref="C28">
    <cfRule type="expression" dxfId="135" priority="61">
      <formula>BH28&gt;2</formula>
    </cfRule>
  </conditionalFormatting>
  <conditionalFormatting sqref="D29:BF29">
    <cfRule type="top10" dxfId="134" priority="60" rank="5"/>
  </conditionalFormatting>
  <conditionalFormatting sqref="C29">
    <cfRule type="expression" dxfId="133" priority="59">
      <formula>BH29&gt;2</formula>
    </cfRule>
  </conditionalFormatting>
  <conditionalFormatting sqref="D30:BF30">
    <cfRule type="top10" dxfId="132" priority="58" rank="5"/>
  </conditionalFormatting>
  <conditionalFormatting sqref="C30">
    <cfRule type="expression" dxfId="131" priority="57">
      <formula>BH30&gt;2</formula>
    </cfRule>
  </conditionalFormatting>
  <conditionalFormatting sqref="D31:BF31">
    <cfRule type="top10" dxfId="130" priority="56" rank="5"/>
  </conditionalFormatting>
  <conditionalFormatting sqref="C31">
    <cfRule type="expression" dxfId="129" priority="55">
      <formula>BH31&gt;2</formula>
    </cfRule>
  </conditionalFormatting>
  <conditionalFormatting sqref="D32:BF32">
    <cfRule type="top10" dxfId="128" priority="54" rank="5"/>
  </conditionalFormatting>
  <conditionalFormatting sqref="C32">
    <cfRule type="expression" dxfId="127" priority="53">
      <formula>BH32&gt;2</formula>
    </cfRule>
  </conditionalFormatting>
  <conditionalFormatting sqref="D33:BF33">
    <cfRule type="top10" dxfId="126" priority="52" rank="5"/>
  </conditionalFormatting>
  <conditionalFormatting sqref="C33">
    <cfRule type="expression" dxfId="125" priority="51">
      <formula>BH33&gt;2</formula>
    </cfRule>
  </conditionalFormatting>
  <conditionalFormatting sqref="D34:BF34">
    <cfRule type="top10" dxfId="124" priority="50" rank="5"/>
  </conditionalFormatting>
  <conditionalFormatting sqref="C34">
    <cfRule type="expression" dxfId="123" priority="49">
      <formula>BH34&gt;2</formula>
    </cfRule>
  </conditionalFormatting>
  <conditionalFormatting sqref="D35:BF35">
    <cfRule type="top10" dxfId="122" priority="48" rank="5"/>
  </conditionalFormatting>
  <conditionalFormatting sqref="C35">
    <cfRule type="expression" dxfId="121" priority="47">
      <formula>BH35&gt;2</formula>
    </cfRule>
  </conditionalFormatting>
  <conditionalFormatting sqref="D36:BF36">
    <cfRule type="top10" dxfId="120" priority="46" rank="5"/>
  </conditionalFormatting>
  <conditionalFormatting sqref="C36">
    <cfRule type="expression" dxfId="119" priority="45">
      <formula>BH36&gt;2</formula>
    </cfRule>
  </conditionalFormatting>
  <conditionalFormatting sqref="D37:BF37">
    <cfRule type="top10" dxfId="118" priority="44" rank="5"/>
  </conditionalFormatting>
  <conditionalFormatting sqref="C37">
    <cfRule type="expression" dxfId="117" priority="43">
      <formula>BH37&gt;2</formula>
    </cfRule>
  </conditionalFormatting>
  <conditionalFormatting sqref="D38:BF38">
    <cfRule type="top10" dxfId="116" priority="42" rank="5"/>
  </conditionalFormatting>
  <conditionalFormatting sqref="C38">
    <cfRule type="expression" dxfId="115" priority="41">
      <formula>BH38&gt;2</formula>
    </cfRule>
  </conditionalFormatting>
  <conditionalFormatting sqref="D39:BF39">
    <cfRule type="top10" dxfId="114" priority="40" rank="5"/>
  </conditionalFormatting>
  <conditionalFormatting sqref="C39">
    <cfRule type="expression" dxfId="113" priority="39">
      <formula>BH39&gt;2</formula>
    </cfRule>
  </conditionalFormatting>
  <conditionalFormatting sqref="D40:BF40">
    <cfRule type="top10" dxfId="112" priority="38" rank="5"/>
  </conditionalFormatting>
  <conditionalFormatting sqref="C40">
    <cfRule type="expression" dxfId="111" priority="37">
      <formula>BH40&gt;2</formula>
    </cfRule>
  </conditionalFormatting>
  <conditionalFormatting sqref="BI5">
    <cfRule type="expression" dxfId="110" priority="36">
      <formula>DN5&gt;2</formula>
    </cfRule>
  </conditionalFormatting>
  <conditionalFormatting sqref="BI6">
    <cfRule type="expression" dxfId="109" priority="35">
      <formula>DN6&gt;2</formula>
    </cfRule>
  </conditionalFormatting>
  <conditionalFormatting sqref="BI7">
    <cfRule type="expression" dxfId="108" priority="34">
      <formula>DN7&gt;2</formula>
    </cfRule>
  </conditionalFormatting>
  <conditionalFormatting sqref="BI8">
    <cfRule type="expression" dxfId="107" priority="33">
      <formula>DN8&gt;2</formula>
    </cfRule>
  </conditionalFormatting>
  <conditionalFormatting sqref="BI9">
    <cfRule type="expression" dxfId="106" priority="32">
      <formula>DN9&gt;2</formula>
    </cfRule>
  </conditionalFormatting>
  <conditionalFormatting sqref="BI10">
    <cfRule type="expression" dxfId="105" priority="31">
      <formula>DN10&gt;2</formula>
    </cfRule>
  </conditionalFormatting>
  <conditionalFormatting sqref="BI11">
    <cfRule type="expression" dxfId="104" priority="30">
      <formula>DN11&gt;2</formula>
    </cfRule>
  </conditionalFormatting>
  <conditionalFormatting sqref="BI12">
    <cfRule type="expression" dxfId="103" priority="29">
      <formula>DN12&gt;2</formula>
    </cfRule>
  </conditionalFormatting>
  <conditionalFormatting sqref="BI13">
    <cfRule type="expression" dxfId="102" priority="28">
      <formula>DN13&gt;2</formula>
    </cfRule>
  </conditionalFormatting>
  <conditionalFormatting sqref="BI14">
    <cfRule type="expression" dxfId="101" priority="27">
      <formula>DN14&gt;2</formula>
    </cfRule>
  </conditionalFormatting>
  <conditionalFormatting sqref="BI15">
    <cfRule type="expression" dxfId="100" priority="26">
      <formula>DN15&gt;2</formula>
    </cfRule>
  </conditionalFormatting>
  <conditionalFormatting sqref="BI16">
    <cfRule type="expression" dxfId="99" priority="25">
      <formula>DN16&gt;2</formula>
    </cfRule>
  </conditionalFormatting>
  <conditionalFormatting sqref="BI17">
    <cfRule type="expression" dxfId="98" priority="24">
      <formula>DN17&gt;2</formula>
    </cfRule>
  </conditionalFormatting>
  <conditionalFormatting sqref="BI18">
    <cfRule type="expression" dxfId="97" priority="23">
      <formula>DN18&gt;2</formula>
    </cfRule>
  </conditionalFormatting>
  <conditionalFormatting sqref="BI19">
    <cfRule type="expression" dxfId="96" priority="22">
      <formula>DN19&gt;2</formula>
    </cfRule>
  </conditionalFormatting>
  <conditionalFormatting sqref="BI20">
    <cfRule type="expression" dxfId="95" priority="21">
      <formula>DN20&gt;2</formula>
    </cfRule>
  </conditionalFormatting>
  <conditionalFormatting sqref="BI21">
    <cfRule type="expression" dxfId="94" priority="20">
      <formula>DN21&gt;2</formula>
    </cfRule>
  </conditionalFormatting>
  <conditionalFormatting sqref="BI22">
    <cfRule type="expression" dxfId="93" priority="19">
      <formula>DN22&gt;2</formula>
    </cfRule>
  </conditionalFormatting>
  <conditionalFormatting sqref="BI23">
    <cfRule type="expression" dxfId="92" priority="18">
      <formula>DN23&gt;2</formula>
    </cfRule>
  </conditionalFormatting>
  <conditionalFormatting sqref="BI24">
    <cfRule type="expression" dxfId="91" priority="17">
      <formula>DN24&gt;2</formula>
    </cfRule>
  </conditionalFormatting>
  <conditionalFormatting sqref="BI25">
    <cfRule type="expression" dxfId="90" priority="16">
      <formula>DN25&gt;2</formula>
    </cfRule>
  </conditionalFormatting>
  <conditionalFormatting sqref="BI26">
    <cfRule type="expression" dxfId="89" priority="15">
      <formula>DN26&gt;2</formula>
    </cfRule>
  </conditionalFormatting>
  <conditionalFormatting sqref="BI27">
    <cfRule type="expression" dxfId="88" priority="14">
      <formula>DN27&gt;2</formula>
    </cfRule>
  </conditionalFormatting>
  <conditionalFormatting sqref="BI28">
    <cfRule type="expression" dxfId="87" priority="13">
      <formula>DN28&gt;2</formula>
    </cfRule>
  </conditionalFormatting>
  <conditionalFormatting sqref="BI29">
    <cfRule type="expression" dxfId="86" priority="12">
      <formula>DN29&gt;2</formula>
    </cfRule>
  </conditionalFormatting>
  <conditionalFormatting sqref="BI30">
    <cfRule type="expression" dxfId="85" priority="11">
      <formula>DN30&gt;2</formula>
    </cfRule>
  </conditionalFormatting>
  <conditionalFormatting sqref="BI31">
    <cfRule type="expression" dxfId="84" priority="10">
      <formula>DN31&gt;2</formula>
    </cfRule>
  </conditionalFormatting>
  <conditionalFormatting sqref="BI32">
    <cfRule type="expression" dxfId="83" priority="9">
      <formula>DN32&gt;2</formula>
    </cfRule>
  </conditionalFormatting>
  <conditionalFormatting sqref="BI33">
    <cfRule type="expression" dxfId="82" priority="8">
      <formula>DN33&gt;2</formula>
    </cfRule>
  </conditionalFormatting>
  <conditionalFormatting sqref="BI34">
    <cfRule type="expression" dxfId="81" priority="7">
      <formula>DN34&gt;2</formula>
    </cfRule>
  </conditionalFormatting>
  <conditionalFormatting sqref="BI35">
    <cfRule type="expression" dxfId="80" priority="6">
      <formula>DN35&gt;2</formula>
    </cfRule>
  </conditionalFormatting>
  <conditionalFormatting sqref="BI36">
    <cfRule type="expression" dxfId="79" priority="5">
      <formula>DN36&gt;2</formula>
    </cfRule>
  </conditionalFormatting>
  <conditionalFormatting sqref="BI37">
    <cfRule type="expression" dxfId="78" priority="4">
      <formula>DN37&gt;2</formula>
    </cfRule>
  </conditionalFormatting>
  <conditionalFormatting sqref="BI38">
    <cfRule type="expression" dxfId="77" priority="3">
      <formula>DN38&gt;2</formula>
    </cfRule>
  </conditionalFormatting>
  <conditionalFormatting sqref="BI39">
    <cfRule type="expression" dxfId="76" priority="2">
      <formula>DN39&gt;2</formula>
    </cfRule>
  </conditionalFormatting>
  <conditionalFormatting sqref="BI40">
    <cfRule type="expression" dxfId="75" priority="1">
      <formula>DN40&gt;2</formula>
    </cfRule>
  </conditionalFormatting>
  <pageMargins left="0.2" right="0.45" top="0.25" bottom="0.25" header="0.3" footer="0.3"/>
  <pageSetup paperSize="24" scale="7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ND29"/>
  <sheetViews>
    <sheetView zoomScaleNormal="100" workbookViewId="0">
      <selection activeCell="BI29" sqref="BI29"/>
    </sheetView>
  </sheetViews>
  <sheetFormatPr defaultColWidth="8.7109375" defaultRowHeight="15" x14ac:dyDescent="0.25"/>
  <cols>
    <col min="1" max="1" width="7.5703125" style="5" bestFit="1" customWidth="1"/>
    <col min="2" max="2" width="5.28515625" style="5" bestFit="1" customWidth="1"/>
    <col min="3" max="3" width="25.7109375" style="51" customWidth="1"/>
    <col min="4" max="4" width="6.42578125" style="5" bestFit="1" customWidth="1"/>
    <col min="5" max="5" width="3.28515625" style="51" bestFit="1" customWidth="1"/>
    <col min="6" max="6" width="3.28515625" style="5" bestFit="1" customWidth="1"/>
    <col min="7" max="7" width="6.42578125" style="51" bestFit="1" customWidth="1"/>
    <col min="8" max="8" width="7.42578125" style="5" bestFit="1" customWidth="1"/>
    <col min="9" max="9" width="3.28515625" style="51" bestFit="1" customWidth="1"/>
    <col min="10" max="10" width="3.28515625" style="5" bestFit="1" customWidth="1"/>
    <col min="11" max="11" width="6.42578125" style="51" bestFit="1" customWidth="1"/>
    <col min="12" max="12" width="3.28515625" style="5" bestFit="1" customWidth="1"/>
    <col min="13" max="13" width="7.42578125" style="51" bestFit="1" customWidth="1"/>
    <col min="14" max="14" width="6.42578125" style="5" bestFit="1" customWidth="1"/>
    <col min="15" max="15" width="3.28515625" style="51" bestFit="1" customWidth="1"/>
    <col min="16" max="16" width="7.42578125" style="5" bestFit="1" customWidth="1"/>
    <col min="17" max="17" width="3.28515625" style="51" bestFit="1" customWidth="1"/>
    <col min="18" max="18" width="3.28515625" style="5" bestFit="1" customWidth="1"/>
    <col min="19" max="19" width="3.28515625" style="51" bestFit="1" customWidth="1"/>
    <col min="20" max="20" width="3.28515625" style="5" bestFit="1" customWidth="1"/>
    <col min="21" max="21" width="7.42578125" style="51" bestFit="1" customWidth="1"/>
    <col min="22" max="22" width="7.42578125" style="5" bestFit="1" customWidth="1"/>
    <col min="23" max="23" width="3.28515625" style="51" bestFit="1" customWidth="1"/>
    <col min="24" max="24" width="3.28515625" style="5" bestFit="1" customWidth="1"/>
    <col min="25" max="25" width="6.42578125" style="51" bestFit="1" customWidth="1"/>
    <col min="26" max="26" width="7.42578125" style="5" bestFit="1" customWidth="1"/>
    <col min="27" max="27" width="3.28515625" style="51" bestFit="1" customWidth="1"/>
    <col min="28" max="28" width="7.42578125" style="5" bestFit="1" customWidth="1"/>
    <col min="29" max="29" width="3.28515625" style="51" bestFit="1" customWidth="1"/>
    <col min="30" max="30" width="7.42578125" style="5" bestFit="1" customWidth="1"/>
    <col min="31" max="31" width="7.42578125" style="51" bestFit="1" customWidth="1"/>
    <col min="32" max="32" width="7.42578125" style="5" bestFit="1" customWidth="1"/>
    <col min="33" max="33" width="3.28515625" style="51" bestFit="1" customWidth="1"/>
    <col min="34" max="34" width="7.42578125" style="5" bestFit="1" customWidth="1"/>
    <col min="35" max="35" width="7.42578125" style="51" bestFit="1" customWidth="1"/>
    <col min="36" max="36" width="7.42578125" style="5" bestFit="1" customWidth="1"/>
    <col min="37" max="37" width="3.28515625" style="51" bestFit="1" customWidth="1"/>
    <col min="38" max="38" width="6.42578125" style="5" bestFit="1" customWidth="1"/>
    <col min="39" max="39" width="6.42578125" style="51" bestFit="1" customWidth="1"/>
    <col min="40" max="40" width="7.42578125" style="5" bestFit="1" customWidth="1"/>
    <col min="41" max="41" width="7.42578125" style="51" bestFit="1" customWidth="1"/>
    <col min="42" max="42" width="6.42578125" style="5" bestFit="1" customWidth="1"/>
    <col min="43" max="43" width="7.42578125" style="51" bestFit="1" customWidth="1"/>
    <col min="44" max="44" width="7.42578125" style="5" bestFit="1" customWidth="1"/>
    <col min="45" max="45" width="3.28515625" style="51" bestFit="1" customWidth="1"/>
    <col min="46" max="46" width="7.42578125" style="5" bestFit="1" customWidth="1"/>
    <col min="47" max="47" width="7.42578125" style="51" bestFit="1" customWidth="1"/>
    <col min="48" max="48" width="7.42578125" style="5" bestFit="1" customWidth="1"/>
    <col min="49" max="49" width="7.42578125" style="51" bestFit="1" customWidth="1"/>
    <col min="50" max="50" width="7.42578125" style="5" bestFit="1" customWidth="1"/>
    <col min="51" max="51" width="7.42578125" style="51" bestFit="1" customWidth="1"/>
    <col min="52" max="52" width="7.42578125" style="5" bestFit="1" customWidth="1"/>
    <col min="53" max="53" width="7.42578125" style="51" bestFit="1" customWidth="1"/>
    <col min="54" max="54" width="7.42578125" style="5" bestFit="1" customWidth="1"/>
    <col min="55" max="55" width="3.28515625" style="51" bestFit="1" customWidth="1"/>
    <col min="56" max="56" width="7.42578125" style="5" bestFit="1" customWidth="1"/>
    <col min="57" max="57" width="6.42578125" style="51" bestFit="1" customWidth="1"/>
    <col min="58" max="58" width="3.28515625" style="5" bestFit="1" customWidth="1"/>
    <col min="59" max="59" width="7.42578125" style="51" bestFit="1" customWidth="1"/>
    <col min="60" max="60" width="0" style="5" hidden="1" customWidth="1"/>
    <col min="61" max="61" width="23.42578125" style="51" bestFit="1" customWidth="1"/>
    <col min="62" max="62" width="8.7109375" style="5"/>
    <col min="63" max="63" width="8.7109375" style="51"/>
    <col min="64" max="64" width="8.7109375" style="5"/>
    <col min="65" max="65" width="8.7109375" style="51"/>
    <col min="66" max="66" width="8.7109375" style="5"/>
    <col min="67" max="67" width="8.7109375" style="51"/>
    <col min="68" max="68" width="8.7109375" style="5"/>
    <col min="69" max="69" width="8.7109375" style="51"/>
    <col min="70" max="70" width="8.7109375" style="5"/>
    <col min="71" max="71" width="8.7109375" style="51"/>
    <col min="72" max="72" width="8.7109375" style="5"/>
    <col min="73" max="73" width="8.7109375" style="51"/>
    <col min="74" max="74" width="8.7109375" style="5"/>
    <col min="75" max="75" width="8.7109375" style="51"/>
    <col min="76" max="76" width="8.7109375" style="5"/>
    <col min="77" max="77" width="8.7109375" style="51"/>
    <col min="78" max="78" width="8.7109375" style="5"/>
    <col min="79" max="79" width="8.7109375" style="51"/>
    <col min="80" max="80" width="8.7109375" style="5"/>
    <col min="81" max="81" width="8.7109375" style="51"/>
    <col min="82" max="82" width="8.7109375" style="5"/>
    <col min="83" max="83" width="8.7109375" style="51"/>
    <col min="84" max="84" width="8.7109375" style="5"/>
    <col min="85" max="85" width="8.7109375" style="51"/>
    <col min="86" max="86" width="8.7109375" style="5"/>
    <col min="87" max="87" width="8.7109375" style="51"/>
    <col min="88" max="88" width="8.7109375" style="5"/>
    <col min="89" max="89" width="8.7109375" style="51"/>
    <col min="90" max="90" width="8.7109375" style="5"/>
    <col min="91" max="91" width="8.7109375" style="51"/>
    <col min="92" max="92" width="8.7109375" style="5"/>
    <col min="93" max="93" width="8.7109375" style="51"/>
    <col min="94" max="94" width="8.7109375" style="5"/>
    <col min="95" max="95" width="8.7109375" style="51"/>
    <col min="96" max="96" width="8.7109375" style="5"/>
    <col min="97" max="97" width="8.7109375" style="51"/>
    <col min="98" max="98" width="8.7109375" style="5"/>
    <col min="99" max="99" width="8.7109375" style="51"/>
    <col min="100" max="100" width="8.7109375" style="5"/>
    <col min="101" max="101" width="8.7109375" style="51"/>
    <col min="102" max="102" width="8.7109375" style="5"/>
    <col min="103" max="103" width="8.7109375" style="51"/>
    <col min="104" max="104" width="8.7109375" style="5"/>
    <col min="105" max="105" width="8.7109375" style="51"/>
    <col min="106" max="106" width="8.7109375" style="5"/>
    <col min="107" max="107" width="8.7109375" style="51"/>
    <col min="108" max="108" width="8.7109375" style="5"/>
    <col min="109" max="109" width="8.7109375" style="51"/>
    <col min="110" max="110" width="8.7109375" style="5"/>
    <col min="111" max="111" width="8.7109375" style="51"/>
    <col min="112" max="112" width="8.7109375" style="5"/>
    <col min="113" max="113" width="8.7109375" style="51"/>
    <col min="114" max="114" width="8.7109375" style="5"/>
    <col min="115" max="115" width="8.7109375" style="51"/>
    <col min="116" max="116" width="8.7109375" style="5"/>
    <col min="117" max="117" width="8.7109375" style="51"/>
    <col min="118" max="118" width="8.7109375" style="5"/>
    <col min="119" max="119" width="8.7109375" style="51"/>
    <col min="120" max="120" width="8.7109375" style="5"/>
    <col min="121" max="121" width="8.7109375" style="51"/>
    <col min="122" max="122" width="8.7109375" style="5"/>
    <col min="123" max="123" width="8.7109375" style="51"/>
    <col min="124" max="124" width="8.7109375" style="5"/>
    <col min="125" max="125" width="8.7109375" style="51"/>
    <col min="126" max="126" width="8.7109375" style="5"/>
    <col min="127" max="127" width="8.7109375" style="51"/>
    <col min="128" max="128" width="8.7109375" style="5"/>
    <col min="129" max="129" width="8.7109375" style="51"/>
    <col min="130" max="130" width="8.7109375" style="5"/>
    <col min="131" max="131" width="8.7109375" style="51"/>
    <col min="132" max="132" width="8.7109375" style="5"/>
    <col min="133" max="133" width="8.7109375" style="51"/>
    <col min="134" max="134" width="8.7109375" style="5"/>
    <col min="135" max="135" width="8.7109375" style="51"/>
    <col min="136" max="136" width="8.7109375" style="5"/>
    <col min="137" max="137" width="8.7109375" style="51"/>
    <col min="138" max="138" width="8.7109375" style="5"/>
    <col min="139" max="139" width="8.7109375" style="51"/>
    <col min="140" max="140" width="8.7109375" style="5"/>
    <col min="141" max="141" width="8.7109375" style="51"/>
    <col min="142" max="142" width="8.7109375" style="5"/>
    <col min="143" max="143" width="8.7109375" style="51"/>
    <col min="144" max="144" width="8.7109375" style="5"/>
    <col min="145" max="145" width="8.7109375" style="51"/>
    <col min="146" max="146" width="8.7109375" style="5"/>
    <col min="147" max="147" width="8.7109375" style="51"/>
    <col min="148" max="148" width="8.7109375" style="5"/>
    <col min="149" max="149" width="8.7109375" style="51"/>
    <col min="150" max="150" width="8.7109375" style="5"/>
    <col min="151" max="151" width="8.7109375" style="51"/>
    <col min="152" max="152" width="8.7109375" style="5"/>
    <col min="153" max="153" width="8.7109375" style="51"/>
    <col min="154" max="154" width="8.7109375" style="5"/>
    <col min="155" max="155" width="8.7109375" style="51"/>
    <col min="156" max="156" width="8.7109375" style="5"/>
    <col min="157" max="157" width="8.7109375" style="51"/>
    <col min="158" max="158" width="8.7109375" style="5"/>
    <col min="159" max="159" width="8.7109375" style="51"/>
    <col min="160" max="160" width="8.7109375" style="5"/>
    <col min="161" max="161" width="8.7109375" style="51"/>
    <col min="162" max="162" width="8.7109375" style="5"/>
    <col min="163" max="163" width="8.7109375" style="51"/>
    <col min="164" max="164" width="8.7109375" style="5"/>
    <col min="165" max="165" width="8.7109375" style="51"/>
    <col min="166" max="166" width="8.7109375" style="5"/>
    <col min="167" max="167" width="8.7109375" style="51"/>
    <col min="168" max="168" width="8.7109375" style="26"/>
    <col min="169" max="171" width="8.7109375" style="51"/>
    <col min="172" max="172" width="8.7109375" style="5"/>
    <col min="173" max="173" width="8.7109375" style="51"/>
    <col min="174" max="174" width="8.7109375" style="26"/>
    <col min="175" max="177" width="8.7109375" style="51"/>
    <col min="178" max="178" width="8.7109375" style="5"/>
    <col min="179" max="179" width="8.7109375" style="51"/>
    <col min="180" max="180" width="8.7109375" style="5"/>
    <col min="181" max="181" width="8.7109375" style="51"/>
    <col min="182" max="182" width="8.7109375" style="5"/>
    <col min="183" max="183" width="8.7109375" style="51"/>
    <col min="184" max="184" width="8.7109375" style="5"/>
    <col min="185" max="185" width="8.7109375" style="51"/>
    <col min="186" max="186" width="8.7109375" style="5"/>
    <col min="187" max="187" width="8.7109375" style="51"/>
    <col min="188" max="188" width="8.7109375" style="5"/>
    <col min="189" max="189" width="8.7109375" style="51"/>
    <col min="190" max="190" width="8.7109375" style="5"/>
    <col min="191" max="191" width="8.7109375" style="51"/>
    <col min="192" max="192" width="8.7109375" style="5"/>
    <col min="193" max="193" width="8.7109375" style="51"/>
    <col min="194" max="194" width="8.7109375" style="5"/>
    <col min="195" max="195" width="8.7109375" style="51"/>
    <col min="196" max="196" width="8.7109375" style="5"/>
    <col min="197" max="197" width="8.7109375" style="51"/>
    <col min="198" max="198" width="8.7109375" style="5"/>
    <col min="199" max="199" width="8.7109375" style="51"/>
    <col min="200" max="200" width="8.7109375" style="5"/>
    <col min="201" max="201" width="8.7109375" style="51"/>
    <col min="202" max="202" width="8.7109375" style="5"/>
    <col min="203" max="203" width="8.7109375" style="51"/>
    <col min="204" max="204" width="8.7109375" style="5"/>
    <col min="205" max="205" width="8.7109375" style="51"/>
    <col min="206" max="206" width="8.7109375" style="5"/>
    <col min="207" max="207" width="8.7109375" style="51"/>
    <col min="208" max="208" width="8.7109375" style="5"/>
    <col min="209" max="209" width="8.7109375" style="51"/>
    <col min="210" max="210" width="8.7109375" style="5"/>
    <col min="211" max="211" width="8.7109375" style="51"/>
    <col min="212" max="212" width="8.7109375" style="5"/>
    <col min="213" max="213" width="8.7109375" style="51"/>
    <col min="214" max="214" width="8.7109375" style="5"/>
    <col min="215" max="215" width="8.7109375" style="51"/>
    <col min="216" max="216" width="8.7109375" style="5"/>
    <col min="217" max="217" width="8.7109375" style="51"/>
    <col min="218" max="218" width="8.7109375" style="5"/>
    <col min="219" max="219" width="8.7109375" style="51"/>
    <col min="220" max="220" width="8.7109375" style="5"/>
    <col min="221" max="221" width="8.7109375" style="51"/>
    <col min="222" max="222" width="8.7109375" style="5"/>
    <col min="223" max="223" width="8.7109375" style="51"/>
    <col min="224" max="224" width="8.7109375" style="5"/>
    <col min="225" max="225" width="8.7109375" style="51"/>
    <col min="226" max="226" width="8.7109375" style="5"/>
    <col min="227" max="227" width="8.7109375" style="51"/>
    <col min="228" max="228" width="8.7109375" style="5"/>
    <col min="229" max="229" width="8.7109375" style="51"/>
    <col min="230" max="230" width="8.7109375" style="5"/>
    <col min="231" max="231" width="8.7109375" style="51"/>
    <col min="232" max="232" width="8.7109375" style="5"/>
    <col min="233" max="233" width="8.7109375" style="51"/>
    <col min="234" max="234" width="8.7109375" style="5"/>
    <col min="235" max="235" width="8.7109375" style="51"/>
    <col min="236" max="236" width="8.7109375" style="5"/>
    <col min="237" max="237" width="8.7109375" style="51"/>
    <col min="238" max="238" width="8.7109375" style="5"/>
    <col min="239" max="239" width="8.7109375" style="51"/>
    <col min="240" max="240" width="8.7109375" style="5"/>
    <col min="241" max="241" width="8.7109375" style="51"/>
    <col min="242" max="242" width="8.7109375" style="5"/>
    <col min="243" max="243" width="8.7109375" style="51"/>
    <col min="244" max="244" width="8.7109375" style="5"/>
    <col min="245" max="245" width="8.7109375" style="51"/>
    <col min="246" max="246" width="8.7109375" style="5"/>
    <col min="247" max="247" width="8.7109375" style="51"/>
    <col min="248" max="248" width="8.7109375" style="5"/>
    <col min="249" max="249" width="8.7109375" style="51"/>
    <col min="250" max="250" width="8.7109375" style="5"/>
    <col min="251" max="251" width="8.7109375" style="51"/>
    <col min="252" max="252" width="8.7109375" style="5"/>
    <col min="253" max="253" width="8.7109375" style="51"/>
    <col min="254" max="254" width="8.7109375" style="5"/>
    <col min="255" max="255" width="8.7109375" style="51"/>
    <col min="256" max="256" width="8.7109375" style="5"/>
    <col min="257" max="257" width="8.7109375" style="51"/>
    <col min="258" max="258" width="8.7109375" style="5"/>
    <col min="259" max="259" width="8.7109375" style="51"/>
    <col min="260" max="260" width="8.7109375" style="5"/>
    <col min="261" max="261" width="8.7109375" style="51"/>
    <col min="262" max="262" width="8.7109375" style="5"/>
    <col min="263" max="263" width="8.7109375" style="51"/>
    <col min="264" max="264" width="8.7109375" style="5"/>
    <col min="265" max="265" width="8.7109375" style="51"/>
    <col min="266" max="266" width="8.7109375" style="5"/>
    <col min="267" max="267" width="8.7109375" style="51"/>
    <col min="268" max="268" width="8.7109375" style="5"/>
    <col min="269" max="269" width="8.7109375" style="51"/>
    <col min="270" max="270" width="8.7109375" style="5"/>
    <col min="271" max="271" width="8.7109375" style="51"/>
    <col min="272" max="272" width="8.7109375" style="5"/>
    <col min="273" max="273" width="8.7109375" style="51"/>
    <col min="274" max="274" width="8.7109375" style="5"/>
    <col min="275" max="275" width="8.7109375" style="51"/>
    <col min="276" max="276" width="8.7109375" style="5"/>
    <col min="277" max="277" width="8.7109375" style="51"/>
    <col min="278" max="278" width="8.7109375" style="5"/>
    <col min="279" max="279" width="8.7109375" style="51"/>
    <col min="280" max="280" width="8.7109375" style="5"/>
    <col min="281" max="281" width="8.7109375" style="51"/>
    <col min="282" max="282" width="8.7109375" style="5"/>
    <col min="283" max="283" width="8.7109375" style="51"/>
    <col min="284" max="284" width="8.7109375" style="5"/>
    <col min="285" max="285" width="8.7109375" style="51"/>
    <col min="286" max="286" width="8.7109375" style="5"/>
    <col min="287" max="287" width="8.7109375" style="51"/>
    <col min="288" max="288" width="8.7109375" style="5"/>
    <col min="289" max="289" width="8.7109375" style="51"/>
    <col min="290" max="290" width="8.7109375" style="5"/>
    <col min="291" max="291" width="8.7109375" style="51"/>
    <col min="292" max="292" width="8.7109375" style="5"/>
    <col min="293" max="293" width="8.7109375" style="51"/>
    <col min="294" max="294" width="8.7109375" style="5"/>
    <col min="295" max="295" width="8.7109375" style="51"/>
    <col min="296" max="296" width="8.7109375" style="5"/>
    <col min="297" max="297" width="8.7109375" style="51"/>
    <col min="298" max="298" width="8.7109375" style="5"/>
    <col min="299" max="299" width="8.7109375" style="51"/>
    <col min="300" max="300" width="8.7109375" style="5"/>
    <col min="301" max="301" width="8.7109375" style="51"/>
    <col min="302" max="302" width="8.7109375" style="5"/>
    <col min="303" max="303" width="8.7109375" style="51"/>
    <col min="304" max="304" width="8.7109375" style="5"/>
    <col min="305" max="305" width="8.7109375" style="51"/>
    <col min="306" max="306" width="8.7109375" style="5"/>
    <col min="307" max="307" width="8.7109375" style="51"/>
    <col min="308" max="308" width="8.7109375" style="5"/>
    <col min="309" max="309" width="8.7109375" style="51"/>
    <col min="310" max="310" width="8.7109375" style="5"/>
    <col min="311" max="311" width="8.7109375" style="51"/>
    <col min="312" max="312" width="8.7109375" style="5"/>
    <col min="313" max="313" width="8.7109375" style="51"/>
    <col min="314" max="314" width="8.7109375" style="5"/>
    <col min="315" max="315" width="8.7109375" style="51"/>
    <col min="316" max="316" width="8.7109375" style="5"/>
    <col min="317" max="317" width="8.7109375" style="51"/>
    <col min="318" max="318" width="8.7109375" style="5"/>
    <col min="319" max="319" width="8.7109375" style="51"/>
    <col min="320" max="320" width="8.7109375" style="26"/>
    <col min="321" max="321" width="8.7109375" style="5"/>
    <col min="322" max="368" width="8.7109375" style="27"/>
    <col min="369" max="16384" width="8.7109375" style="5"/>
  </cols>
  <sheetData>
    <row r="1" spans="1:61" ht="8.1" customHeight="1" x14ac:dyDescent="0.25"/>
    <row r="2" spans="1:61" ht="27.95" customHeight="1" x14ac:dyDescent="0.4">
      <c r="A2" s="65"/>
      <c r="B2" s="65"/>
      <c r="C2" s="66" t="s">
        <v>87</v>
      </c>
      <c r="D2" s="65"/>
      <c r="E2" s="66"/>
      <c r="F2" s="65"/>
      <c r="G2" s="66"/>
      <c r="H2" s="65"/>
    </row>
    <row r="3" spans="1:61" hidden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56" t="s">
        <v>42</v>
      </c>
      <c r="E4" s="56" t="s">
        <v>114</v>
      </c>
      <c r="F4" s="56" t="s">
        <v>135</v>
      </c>
      <c r="G4" s="56" t="s">
        <v>148</v>
      </c>
      <c r="H4" s="56" t="s">
        <v>193</v>
      </c>
      <c r="I4" s="56" t="s">
        <v>233</v>
      </c>
      <c r="J4" s="56" t="s">
        <v>234</v>
      </c>
      <c r="K4" s="56" t="s">
        <v>255</v>
      </c>
      <c r="L4" s="56" t="s">
        <v>318</v>
      </c>
      <c r="M4" s="56" t="s">
        <v>293</v>
      </c>
      <c r="N4" s="56" t="s">
        <v>336</v>
      </c>
      <c r="O4" s="56" t="s">
        <v>348</v>
      </c>
      <c r="P4" s="56" t="s">
        <v>344</v>
      </c>
      <c r="Q4" s="56" t="s">
        <v>364</v>
      </c>
      <c r="R4" s="56" t="s">
        <v>375</v>
      </c>
      <c r="S4" s="56" t="s">
        <v>489</v>
      </c>
      <c r="T4" s="56" t="s">
        <v>490</v>
      </c>
      <c r="U4" s="56" t="s">
        <v>378</v>
      </c>
      <c r="V4" s="56" t="s">
        <v>382</v>
      </c>
      <c r="W4" s="56" t="s">
        <v>410</v>
      </c>
      <c r="X4" s="56" t="s">
        <v>411</v>
      </c>
      <c r="Y4" s="56" t="s">
        <v>412</v>
      </c>
      <c r="Z4" s="56" t="s">
        <v>418</v>
      </c>
      <c r="AA4" s="56" t="s">
        <v>448</v>
      </c>
      <c r="AB4" s="56" t="s">
        <v>439</v>
      </c>
      <c r="AC4" s="56" t="s">
        <v>446</v>
      </c>
      <c r="AD4" s="56" t="s">
        <v>449</v>
      </c>
      <c r="AE4" s="56" t="s">
        <v>445</v>
      </c>
      <c r="AF4" s="56" t="s">
        <v>491</v>
      </c>
      <c r="AG4" s="56" t="s">
        <v>492</v>
      </c>
      <c r="AH4" s="56" t="s">
        <v>507</v>
      </c>
      <c r="AI4" s="56" t="s">
        <v>508</v>
      </c>
      <c r="AJ4" s="56" t="s">
        <v>509</v>
      </c>
      <c r="AK4" s="56" t="s">
        <v>522</v>
      </c>
      <c r="AL4" s="56" t="s">
        <v>523</v>
      </c>
      <c r="AM4" s="56" t="s">
        <v>530</v>
      </c>
      <c r="AN4" s="56" t="s">
        <v>531</v>
      </c>
      <c r="AO4" s="56" t="s">
        <v>559</v>
      </c>
      <c r="AP4" s="56" t="s">
        <v>542</v>
      </c>
      <c r="AQ4" s="56" t="s">
        <v>543</v>
      </c>
      <c r="AR4" s="56" t="s">
        <v>560</v>
      </c>
      <c r="AS4" s="56" t="s">
        <v>561</v>
      </c>
      <c r="AT4" s="56" t="s">
        <v>562</v>
      </c>
      <c r="AU4" s="56" t="s">
        <v>592</v>
      </c>
      <c r="AV4" s="56" t="s">
        <v>593</v>
      </c>
      <c r="AW4" s="56" t="s">
        <v>594</v>
      </c>
      <c r="AX4" s="56" t="s">
        <v>595</v>
      </c>
      <c r="AY4" s="56" t="s">
        <v>596</v>
      </c>
      <c r="AZ4" s="56" t="s">
        <v>597</v>
      </c>
      <c r="BA4" s="56" t="s">
        <v>598</v>
      </c>
      <c r="BB4" s="56" t="s">
        <v>621</v>
      </c>
      <c r="BC4" s="56" t="s">
        <v>622</v>
      </c>
      <c r="BD4" s="56" t="s">
        <v>623</v>
      </c>
      <c r="BE4" s="56" t="s">
        <v>624</v>
      </c>
      <c r="BF4" s="56" t="s">
        <v>625</v>
      </c>
      <c r="BG4" s="55" t="s">
        <v>80</v>
      </c>
    </row>
    <row r="5" spans="1:61" x14ac:dyDescent="0.25">
      <c r="A5" s="49">
        <f>BG5</f>
        <v>502.40000000000003</v>
      </c>
      <c r="B5" s="48">
        <v>1</v>
      </c>
      <c r="C5" s="52" t="s">
        <v>226</v>
      </c>
      <c r="D5" s="50"/>
      <c r="E5" s="50"/>
      <c r="F5" s="50"/>
      <c r="G5" s="50"/>
      <c r="H5" s="50">
        <v>100.4</v>
      </c>
      <c r="I5" s="50"/>
      <c r="J5" s="50"/>
      <c r="K5" s="50"/>
      <c r="L5" s="50"/>
      <c r="M5" s="50">
        <v>100.2</v>
      </c>
      <c r="N5" s="50"/>
      <c r="O5" s="50"/>
      <c r="P5" s="50"/>
      <c r="Q5" s="50"/>
      <c r="R5" s="50"/>
      <c r="S5" s="50"/>
      <c r="T5" s="50"/>
      <c r="U5" s="50"/>
      <c r="V5" s="50">
        <v>40</v>
      </c>
      <c r="W5" s="50"/>
      <c r="X5" s="50"/>
      <c r="Y5" s="50"/>
      <c r="Z5" s="50"/>
      <c r="AA5" s="50"/>
      <c r="AB5" s="50">
        <v>25</v>
      </c>
      <c r="AC5" s="50"/>
      <c r="AD5" s="50"/>
      <c r="AE5" s="50"/>
      <c r="AF5" s="50"/>
      <c r="AG5" s="50"/>
      <c r="AH5" s="50">
        <v>80</v>
      </c>
      <c r="AI5" s="50"/>
      <c r="AJ5" s="50"/>
      <c r="AK5" s="50"/>
      <c r="AL5" s="50"/>
      <c r="AM5" s="50"/>
      <c r="AN5" s="50"/>
      <c r="AO5" s="50">
        <v>66.666666666666657</v>
      </c>
      <c r="AP5" s="50"/>
      <c r="AQ5" s="50"/>
      <c r="AR5" s="50">
        <v>100.4</v>
      </c>
      <c r="AS5" s="50"/>
      <c r="AT5" s="50"/>
      <c r="AU5" s="50"/>
      <c r="AV5" s="50"/>
      <c r="AW5" s="50"/>
      <c r="AX5" s="50"/>
      <c r="AY5" s="50">
        <v>100.5</v>
      </c>
      <c r="AZ5" s="50"/>
      <c r="BA5" s="50"/>
      <c r="BB5" s="50">
        <v>100.9</v>
      </c>
      <c r="BC5" s="50"/>
      <c r="BD5" s="50"/>
      <c r="BE5" s="50"/>
      <c r="BF5" s="50"/>
      <c r="BG5" s="50">
        <f>IF(ISERROR(SUM(LARGE(D5:BF5,1)+LARGE(D5:BF5,2)+LARGE(D5:BF5,3)+LARGE(D5:BF5,4)+LARGE(D5:BF5,5))),SUM(D5:BF5),SUM(LARGE(D5:BF5,1)+LARGE(D5:BF5,2)+LARGE(D5:BF5,3)+LARGE(D5:BF5,4)+LARGE(D5:BF5,5)))</f>
        <v>502.40000000000003</v>
      </c>
      <c r="BH5" s="5">
        <f>COUNTIF(D5:BF5,"&gt;.1")</f>
        <v>9</v>
      </c>
      <c r="BI5" s="48" t="s">
        <v>226</v>
      </c>
    </row>
    <row r="6" spans="1:61" x14ac:dyDescent="0.25">
      <c r="A6" s="49">
        <f>BG6</f>
        <v>486.41428571428577</v>
      </c>
      <c r="B6" s="48">
        <f>IF(A6=A5,B5,2)</f>
        <v>2</v>
      </c>
      <c r="C6" s="52" t="s">
        <v>188</v>
      </c>
      <c r="D6" s="73"/>
      <c r="E6" s="73"/>
      <c r="F6" s="73"/>
      <c r="G6" s="73">
        <v>85.714285714285708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>
        <v>60</v>
      </c>
      <c r="W6" s="73"/>
      <c r="X6" s="73"/>
      <c r="Y6" s="73"/>
      <c r="Z6" s="73"/>
      <c r="AA6" s="73"/>
      <c r="AB6" s="73"/>
      <c r="AC6" s="73"/>
      <c r="AD6" s="73">
        <v>100.2</v>
      </c>
      <c r="AE6" s="73"/>
      <c r="AF6" s="73"/>
      <c r="AG6" s="73"/>
      <c r="AH6" s="73"/>
      <c r="AI6" s="73">
        <v>100.3</v>
      </c>
      <c r="AJ6" s="73"/>
      <c r="AK6" s="73"/>
      <c r="AL6" s="73">
        <v>66.666666666666657</v>
      </c>
      <c r="AM6" s="73"/>
      <c r="AN6" s="73"/>
      <c r="AO6" s="73">
        <v>33.333333333333329</v>
      </c>
      <c r="AP6" s="73"/>
      <c r="AQ6" s="73"/>
      <c r="AR6" s="73"/>
      <c r="AS6" s="73"/>
      <c r="AT6" s="73"/>
      <c r="AU6" s="73">
        <v>100.1</v>
      </c>
      <c r="AV6" s="73">
        <v>100.1</v>
      </c>
      <c r="AW6" s="73"/>
      <c r="AX6" s="73"/>
      <c r="AY6" s="73">
        <v>80</v>
      </c>
      <c r="AZ6" s="73"/>
      <c r="BA6" s="73"/>
      <c r="BB6" s="73">
        <v>77.777777777777771</v>
      </c>
      <c r="BC6" s="73"/>
      <c r="BD6" s="73"/>
      <c r="BE6" s="73">
        <v>28.571428571428569</v>
      </c>
      <c r="BF6" s="73"/>
      <c r="BG6" s="73">
        <f>IF(ISERROR(SUM(LARGE(D6:BF6,1)+LARGE(D6:BF6,2)+LARGE(D6:BF6,3)+LARGE(D6:BF6,4)+LARGE(D6:BF6,5))),SUM(D6:BF6),SUM(LARGE(D6:BF6,1)+LARGE(D6:BF6,2)+LARGE(D6:BF6,3)+LARGE(D6:BF6,4)+LARGE(D6:BF6,5)))</f>
        <v>486.41428571428577</v>
      </c>
      <c r="BH6" s="74">
        <f>COUNTIF(D6:BF6,"&gt;.1")</f>
        <v>11</v>
      </c>
      <c r="BI6" s="48" t="s">
        <v>188</v>
      </c>
    </row>
    <row r="7" spans="1:61" x14ac:dyDescent="0.25">
      <c r="A7" s="49">
        <f>BG7</f>
        <v>475.80317460317457</v>
      </c>
      <c r="B7" s="48">
        <f>IF(A7=A6,B6,3)</f>
        <v>3</v>
      </c>
      <c r="C7" s="52" t="s">
        <v>228</v>
      </c>
      <c r="D7" s="50"/>
      <c r="E7" s="50"/>
      <c r="F7" s="50"/>
      <c r="G7" s="50"/>
      <c r="H7" s="50">
        <v>25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>
        <v>100.4</v>
      </c>
      <c r="AC7" s="50"/>
      <c r="AD7" s="50"/>
      <c r="AE7" s="50"/>
      <c r="AF7" s="50"/>
      <c r="AG7" s="50"/>
      <c r="AH7" s="50">
        <v>100.5</v>
      </c>
      <c r="AI7" s="50"/>
      <c r="AJ7" s="50"/>
      <c r="AK7" s="50"/>
      <c r="AL7" s="50"/>
      <c r="AM7" s="50"/>
      <c r="AN7" s="50"/>
      <c r="AO7" s="50">
        <v>100.3</v>
      </c>
      <c r="AP7" s="50"/>
      <c r="AQ7" s="50"/>
      <c r="AR7" s="50">
        <v>75</v>
      </c>
      <c r="AS7" s="50"/>
      <c r="AT7" s="50"/>
      <c r="AU7" s="50"/>
      <c r="AV7" s="50"/>
      <c r="AW7" s="50"/>
      <c r="AX7" s="50"/>
      <c r="AY7" s="50">
        <v>40</v>
      </c>
      <c r="AZ7" s="50"/>
      <c r="BA7" s="50"/>
      <c r="BB7" s="50">
        <v>88.888888888888886</v>
      </c>
      <c r="BC7" s="50"/>
      <c r="BD7" s="50"/>
      <c r="BE7" s="50">
        <v>85.714285714285708</v>
      </c>
      <c r="BF7" s="50"/>
      <c r="BG7" s="50">
        <f>IF(ISERROR(SUM(LARGE(D7:BF7,1)+LARGE(D7:BF7,2)+LARGE(D7:BF7,3)+LARGE(D7:BF7,4)+LARGE(D7:BF7,5))),SUM(D7:BF7),SUM(LARGE(D7:BF7,1)+LARGE(D7:BF7,2)+LARGE(D7:BF7,3)+LARGE(D7:BF7,4)+LARGE(D7:BF7,5)))</f>
        <v>475.80317460317457</v>
      </c>
      <c r="BH7" s="5">
        <f>COUNTIF(D7:BF7,"&gt;.1")</f>
        <v>8</v>
      </c>
      <c r="BI7" s="48" t="s">
        <v>228</v>
      </c>
    </row>
    <row r="8" spans="1:61" x14ac:dyDescent="0.25">
      <c r="A8" s="49">
        <f>BG8</f>
        <v>469.38888888888891</v>
      </c>
      <c r="B8" s="48">
        <f>IF(A8=A7,B7,4)</f>
        <v>4</v>
      </c>
      <c r="C8" s="52" t="s">
        <v>54</v>
      </c>
      <c r="D8" s="73"/>
      <c r="E8" s="73"/>
      <c r="F8" s="73"/>
      <c r="G8" s="73"/>
      <c r="H8" s="73"/>
      <c r="I8" s="73"/>
      <c r="J8" s="73"/>
      <c r="K8" s="73">
        <v>88.888888888888886</v>
      </c>
      <c r="L8" s="73"/>
      <c r="M8" s="73"/>
      <c r="N8" s="73">
        <v>50</v>
      </c>
      <c r="O8" s="73"/>
      <c r="P8" s="73">
        <v>100.2</v>
      </c>
      <c r="Q8" s="73"/>
      <c r="R8" s="73"/>
      <c r="S8" s="73"/>
      <c r="T8" s="73"/>
      <c r="U8" s="73"/>
      <c r="V8" s="73">
        <v>80</v>
      </c>
      <c r="W8" s="73"/>
      <c r="X8" s="73"/>
      <c r="Y8" s="73"/>
      <c r="Z8" s="73"/>
      <c r="AA8" s="73"/>
      <c r="AB8" s="73">
        <v>75</v>
      </c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>
        <v>66.666666666666657</v>
      </c>
      <c r="AQ8" s="73">
        <v>100.1</v>
      </c>
      <c r="AR8" s="73"/>
      <c r="AS8" s="73"/>
      <c r="AT8" s="73">
        <v>100.2</v>
      </c>
      <c r="AU8" s="73"/>
      <c r="AV8" s="73"/>
      <c r="AW8" s="73">
        <v>50</v>
      </c>
      <c r="AX8" s="73"/>
      <c r="AY8" s="73"/>
      <c r="AZ8" s="73">
        <v>66.666666666666657</v>
      </c>
      <c r="BA8" s="73">
        <v>75</v>
      </c>
      <c r="BB8" s="73"/>
      <c r="BC8" s="73"/>
      <c r="BD8" s="73"/>
      <c r="BE8" s="73">
        <v>71.428571428571431</v>
      </c>
      <c r="BF8" s="73"/>
      <c r="BG8" s="73">
        <f>IF(ISERROR(SUM(LARGE(D8:BF8,1)+LARGE(D8:BF8,2)+LARGE(D8:BF8,3)+LARGE(D8:BF8,4)+LARGE(D8:BF8,5))),SUM(D8:BF8),SUM(LARGE(D8:BF8,1)+LARGE(D8:BF8,2)+LARGE(D8:BF8,3)+LARGE(D8:BF8,4)+LARGE(D8:BF8,5)))</f>
        <v>469.38888888888891</v>
      </c>
      <c r="BH8" s="74">
        <f>COUNTIF(D8:BF8,"&gt;.1")</f>
        <v>12</v>
      </c>
      <c r="BI8" s="48" t="s">
        <v>54</v>
      </c>
    </row>
    <row r="9" spans="1:61" x14ac:dyDescent="0.25">
      <c r="A9" s="49">
        <f>BG9</f>
        <v>468.4666666666667</v>
      </c>
      <c r="B9" s="48">
        <f>IF(A9=A8,B8,5)</f>
        <v>5</v>
      </c>
      <c r="C9" s="52" t="s">
        <v>287</v>
      </c>
      <c r="D9" s="50"/>
      <c r="E9" s="50"/>
      <c r="F9" s="50"/>
      <c r="G9" s="50"/>
      <c r="H9" s="50"/>
      <c r="I9" s="50"/>
      <c r="J9" s="50"/>
      <c r="K9" s="50">
        <v>66.666666666666671</v>
      </c>
      <c r="L9" s="50"/>
      <c r="M9" s="50"/>
      <c r="N9" s="50"/>
      <c r="O9" s="50"/>
      <c r="P9" s="50"/>
      <c r="Q9" s="50"/>
      <c r="R9" s="50"/>
      <c r="S9" s="50"/>
      <c r="T9" s="50"/>
      <c r="U9" s="50">
        <v>100.5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>
        <v>100.7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>
        <v>100.4</v>
      </c>
      <c r="BB9" s="50"/>
      <c r="BC9" s="50"/>
      <c r="BD9" s="50">
        <v>100.2</v>
      </c>
      <c r="BE9" s="50"/>
      <c r="BF9" s="50"/>
      <c r="BG9" s="50">
        <f>IF(ISERROR(SUM(LARGE(D9:BF9,1)+LARGE(D9:BF9,2)+LARGE(D9:BF9,3)+LARGE(D9:BF9,4)+LARGE(D9:BF9,5))),SUM(D9:BF9),SUM(LARGE(D9:BF9,1)+LARGE(D9:BF9,2)+LARGE(D9:BF9,3)+LARGE(D9:BF9,4)+LARGE(D9:BF9,5)))</f>
        <v>468.4666666666667</v>
      </c>
      <c r="BH9" s="5">
        <f>COUNTIF(D9:BF9,"&gt;.1")</f>
        <v>5</v>
      </c>
      <c r="BI9" s="48" t="s">
        <v>287</v>
      </c>
    </row>
    <row r="10" spans="1:61" x14ac:dyDescent="0.25">
      <c r="A10" s="49">
        <f>BG10</f>
        <v>386.21428571428567</v>
      </c>
      <c r="B10" s="48">
        <f>IF(A10=A9,B9,6)</f>
        <v>6</v>
      </c>
      <c r="C10" s="52" t="s">
        <v>485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>
        <v>100.2</v>
      </c>
      <c r="AF10" s="73"/>
      <c r="AG10" s="73"/>
      <c r="AH10" s="73"/>
      <c r="AI10" s="73"/>
      <c r="AJ10" s="73">
        <v>85.714285714285708</v>
      </c>
      <c r="AK10" s="73"/>
      <c r="AL10" s="73"/>
      <c r="AM10" s="73"/>
      <c r="AN10" s="73">
        <v>100.2</v>
      </c>
      <c r="AO10" s="73"/>
      <c r="AP10" s="73"/>
      <c r="AQ10" s="73"/>
      <c r="AR10" s="73"/>
      <c r="AS10" s="73"/>
      <c r="AT10" s="73"/>
      <c r="AU10" s="73"/>
      <c r="AV10" s="73"/>
      <c r="AW10" s="73"/>
      <c r="AX10" s="73">
        <v>100.1</v>
      </c>
      <c r="AY10" s="73"/>
      <c r="AZ10" s="73"/>
      <c r="BA10" s="73"/>
      <c r="BB10" s="73"/>
      <c r="BC10" s="73"/>
      <c r="BD10" s="73"/>
      <c r="BE10" s="73"/>
      <c r="BF10" s="73"/>
      <c r="BG10" s="73">
        <f>IF(ISERROR(SUM(LARGE(D10:BF10,1)+LARGE(D10:BF10,2)+LARGE(D10:BF10,3)+LARGE(D10:BF10,4)+LARGE(D10:BF10,5))),SUM(D10:BF10),SUM(LARGE(D10:BF10,1)+LARGE(D10:BF10,2)+LARGE(D10:BF10,3)+LARGE(D10:BF10,4)+LARGE(D10:BF10,5)))</f>
        <v>386.21428571428567</v>
      </c>
      <c r="BH10" s="74">
        <f>COUNTIF(D10:BF10,"&gt;.1")</f>
        <v>4</v>
      </c>
      <c r="BI10" s="48" t="s">
        <v>485</v>
      </c>
    </row>
    <row r="11" spans="1:61" x14ac:dyDescent="0.25">
      <c r="A11" s="49">
        <f>BG11</f>
        <v>356.66666666666669</v>
      </c>
      <c r="B11" s="48">
        <f>IF(A11=A10,B10,7)</f>
        <v>7</v>
      </c>
      <c r="C11" s="52" t="s">
        <v>227</v>
      </c>
      <c r="D11" s="50"/>
      <c r="E11" s="50"/>
      <c r="F11" s="50"/>
      <c r="G11" s="50"/>
      <c r="H11" s="50">
        <v>75</v>
      </c>
      <c r="I11" s="50"/>
      <c r="J11" s="50"/>
      <c r="K11" s="50"/>
      <c r="L11" s="50"/>
      <c r="M11" s="50">
        <v>50</v>
      </c>
      <c r="N11" s="50"/>
      <c r="O11" s="50"/>
      <c r="P11" s="50"/>
      <c r="Q11" s="50"/>
      <c r="R11" s="50"/>
      <c r="S11" s="50"/>
      <c r="T11" s="50"/>
      <c r="U11" s="50"/>
      <c r="V11" s="50">
        <v>20</v>
      </c>
      <c r="W11" s="50"/>
      <c r="X11" s="50"/>
      <c r="Y11" s="50"/>
      <c r="Z11" s="50"/>
      <c r="AA11" s="50"/>
      <c r="AB11" s="50">
        <v>75</v>
      </c>
      <c r="AC11" s="50"/>
      <c r="AD11" s="50"/>
      <c r="AE11" s="50"/>
      <c r="AF11" s="50"/>
      <c r="AG11" s="50"/>
      <c r="AH11" s="50">
        <v>60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>
        <v>80</v>
      </c>
      <c r="AZ11" s="50"/>
      <c r="BA11" s="50"/>
      <c r="BB11" s="50">
        <v>66.666666666666671</v>
      </c>
      <c r="BC11" s="50"/>
      <c r="BD11" s="50"/>
      <c r="BE11" s="50"/>
      <c r="BF11" s="50"/>
      <c r="BG11" s="50">
        <f>IF(ISERROR(SUM(LARGE(D11:BF11,1)+LARGE(D11:BF11,2)+LARGE(D11:BF11,3)+LARGE(D11:BF11,4)+LARGE(D11:BF11,5))),SUM(D11:BF11),SUM(LARGE(D11:BF11,1)+LARGE(D11:BF11,2)+LARGE(D11:BF11,3)+LARGE(D11:BF11,4)+LARGE(D11:BF11,5)))</f>
        <v>356.66666666666669</v>
      </c>
      <c r="BH11" s="5">
        <f>COUNTIF(D11:BF11,"&gt;.1")</f>
        <v>7</v>
      </c>
      <c r="BI11" s="48" t="s">
        <v>227</v>
      </c>
    </row>
    <row r="12" spans="1:61" x14ac:dyDescent="0.25">
      <c r="A12" s="49">
        <f>BG12</f>
        <v>230</v>
      </c>
      <c r="B12" s="48">
        <f>IF(A12=A11,B11,8)</f>
        <v>8</v>
      </c>
      <c r="C12" s="52" t="s">
        <v>415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>
        <v>20</v>
      </c>
      <c r="Z12" s="73"/>
      <c r="AA12" s="73"/>
      <c r="AB12" s="73"/>
      <c r="AC12" s="73"/>
      <c r="AD12" s="73">
        <v>50</v>
      </c>
      <c r="AE12" s="73"/>
      <c r="AF12" s="73">
        <v>40</v>
      </c>
      <c r="AG12" s="73"/>
      <c r="AH12" s="73">
        <v>40</v>
      </c>
      <c r="AI12" s="73"/>
      <c r="AJ12" s="73"/>
      <c r="AK12" s="73"/>
      <c r="AL12" s="73"/>
      <c r="AM12" s="73"/>
      <c r="AN12" s="73">
        <v>50</v>
      </c>
      <c r="AO12" s="73"/>
      <c r="AP12" s="73"/>
      <c r="AQ12" s="73"/>
      <c r="AR12" s="73">
        <v>50</v>
      </c>
      <c r="AS12" s="73"/>
      <c r="AT12" s="73"/>
      <c r="AU12" s="73"/>
      <c r="AV12" s="73"/>
      <c r="AW12" s="73"/>
      <c r="AX12" s="73"/>
      <c r="AY12" s="73"/>
      <c r="AZ12" s="73"/>
      <c r="BA12" s="73"/>
      <c r="BB12" s="73">
        <v>22.222222222222229</v>
      </c>
      <c r="BC12" s="73"/>
      <c r="BD12" s="73"/>
      <c r="BE12" s="73"/>
      <c r="BF12" s="73"/>
      <c r="BG12" s="73">
        <f>IF(ISERROR(SUM(LARGE(D12:BF12,1)+LARGE(D12:BF12,2)+LARGE(D12:BF12,3)+LARGE(D12:BF12,4)+LARGE(D12:BF12,5))),SUM(D12:BF12),SUM(LARGE(D12:BF12,1)+LARGE(D12:BF12,2)+LARGE(D12:BF12,3)+LARGE(D12:BF12,4)+LARGE(D12:BF12,5)))</f>
        <v>230</v>
      </c>
      <c r="BH12" s="74">
        <f>COUNTIF(D12:BF12,"&gt;.1")</f>
        <v>7</v>
      </c>
      <c r="BI12" s="48" t="s">
        <v>415</v>
      </c>
    </row>
    <row r="13" spans="1:61" x14ac:dyDescent="0.25">
      <c r="A13" s="49">
        <f>BG13</f>
        <v>150.4</v>
      </c>
      <c r="B13" s="48">
        <f>IF(A13=A12,B12,9)</f>
        <v>9</v>
      </c>
      <c r="C13" s="52" t="s">
        <v>577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>
        <v>100.4</v>
      </c>
      <c r="AX13" s="50"/>
      <c r="AY13" s="50"/>
      <c r="AZ13" s="50"/>
      <c r="BA13" s="50"/>
      <c r="BB13" s="50"/>
      <c r="BC13" s="50"/>
      <c r="BD13" s="50">
        <v>50</v>
      </c>
      <c r="BE13" s="50"/>
      <c r="BF13" s="50"/>
      <c r="BG13" s="50">
        <f>IF(ISERROR(SUM(LARGE(D13:BF13,1)+LARGE(D13:BF13,2)+LARGE(D13:BF13,3)+LARGE(D13:BF13,4)+LARGE(D13:BF13,5))),SUM(D13:BF13),SUM(LARGE(D13:BF13,1)+LARGE(D13:BF13,2)+LARGE(D13:BF13,3)+LARGE(D13:BF13,4)+LARGE(D13:BF13,5)))</f>
        <v>150.4</v>
      </c>
      <c r="BH13" s="5">
        <f>COUNTIF(D13:BF13,"&gt;.1")</f>
        <v>2</v>
      </c>
      <c r="BI13" s="48" t="s">
        <v>577</v>
      </c>
    </row>
    <row r="14" spans="1:61" x14ac:dyDescent="0.25">
      <c r="A14" s="49">
        <f>BG14</f>
        <v>125.3</v>
      </c>
      <c r="B14" s="48">
        <f>IF(A14=A13,B13,10)</f>
        <v>10</v>
      </c>
      <c r="C14" s="52" t="s">
        <v>578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>
        <v>25</v>
      </c>
      <c r="AX14" s="73"/>
      <c r="AY14" s="73"/>
      <c r="AZ14" s="73">
        <v>100.3</v>
      </c>
      <c r="BA14" s="73"/>
      <c r="BB14" s="73"/>
      <c r="BC14" s="73"/>
      <c r="BD14" s="73"/>
      <c r="BE14" s="73"/>
      <c r="BF14" s="73"/>
      <c r="BG14" s="73">
        <f>IF(ISERROR(SUM(LARGE(D14:BF14,1)+LARGE(D14:BF14,2)+LARGE(D14:BF14,3)+LARGE(D14:BF14,4)+LARGE(D14:BF14,5))),SUM(D14:BF14),SUM(LARGE(D14:BF14,1)+LARGE(D14:BF14,2)+LARGE(D14:BF14,3)+LARGE(D14:BF14,4)+LARGE(D14:BF14,5)))</f>
        <v>125.3</v>
      </c>
      <c r="BH14" s="74">
        <f>COUNTIF(D14:BF14,"&gt;.1")</f>
        <v>2</v>
      </c>
      <c r="BI14" s="48" t="s">
        <v>578</v>
      </c>
    </row>
    <row r="15" spans="1:61" x14ac:dyDescent="0.25">
      <c r="A15" s="49">
        <f>BG15</f>
        <v>100.5</v>
      </c>
      <c r="B15" s="48">
        <f>IF(A15=A14,B14,11)</f>
        <v>11</v>
      </c>
      <c r="C15" s="52" t="s">
        <v>191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>
        <v>100.5</v>
      </c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>
        <f>IF(ISERROR(SUM(LARGE(D15:BF15,1)+LARGE(D15:BF15,2)+LARGE(D15:BF15,3)+LARGE(D15:BF15,4)+LARGE(D15:BF15,5))),SUM(D15:BF15),SUM(LARGE(D15:BF15,1)+LARGE(D15:BF15,2)+LARGE(D15:BF15,3)+LARGE(D15:BF15,4)+LARGE(D15:BF15,5)))</f>
        <v>100.5</v>
      </c>
      <c r="BH15" s="5">
        <f>COUNTIF(D15:BF15,"&gt;.1")</f>
        <v>1</v>
      </c>
      <c r="BI15" s="48" t="s">
        <v>191</v>
      </c>
    </row>
    <row r="16" spans="1:61" x14ac:dyDescent="0.25">
      <c r="A16" s="49">
        <f>BG16</f>
        <v>100.5</v>
      </c>
      <c r="B16" s="48">
        <f>IF(A16=A15,B15,12)</f>
        <v>11</v>
      </c>
      <c r="C16" s="52" t="s">
        <v>391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>
        <v>100.5</v>
      </c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>
        <f>IF(ISERROR(SUM(LARGE(D16:BF16,1)+LARGE(D16:BF16,2)+LARGE(D16:BF16,3)+LARGE(D16:BF16,4)+LARGE(D16:BF16,5))),SUM(D16:BF16),SUM(LARGE(D16:BF16,1)+LARGE(D16:BF16,2)+LARGE(D16:BF16,3)+LARGE(D16:BF16,4)+LARGE(D16:BF16,5)))</f>
        <v>100.5</v>
      </c>
      <c r="BH16" s="74">
        <f>COUNTIF(D16:BF16,"&gt;.1")</f>
        <v>1</v>
      </c>
      <c r="BI16" s="48" t="s">
        <v>391</v>
      </c>
    </row>
    <row r="17" spans="1:61" x14ac:dyDescent="0.25">
      <c r="A17" s="49">
        <f>BG17</f>
        <v>100.1</v>
      </c>
      <c r="B17" s="48">
        <f>IF(A17=A16,B16,13)</f>
        <v>13</v>
      </c>
      <c r="C17" s="52" t="s">
        <v>432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>
        <v>100.1</v>
      </c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>
        <f>IF(ISERROR(SUM(LARGE(D17:BF17,1)+LARGE(D17:BF17,2)+LARGE(D17:BF17,3)+LARGE(D17:BF17,4)+LARGE(D17:BF17,5))),SUM(D17:BF17),SUM(LARGE(D17:BF17,1)+LARGE(D17:BF17,2)+LARGE(D17:BF17,3)+LARGE(D17:BF17,4)+LARGE(D17:BF17,5)))</f>
        <v>100.1</v>
      </c>
      <c r="BH17" s="5">
        <f>COUNTIF(D17:BF17,"&gt;.1")</f>
        <v>1</v>
      </c>
      <c r="BI17" s="48" t="s">
        <v>432</v>
      </c>
    </row>
    <row r="18" spans="1:61" x14ac:dyDescent="0.25">
      <c r="A18" s="49">
        <f>BG18</f>
        <v>98.412698412698404</v>
      </c>
      <c r="B18" s="48">
        <f>IF(A18=A17,B17,14)</f>
        <v>14</v>
      </c>
      <c r="C18" s="52" t="s">
        <v>288</v>
      </c>
      <c r="D18" s="73"/>
      <c r="E18" s="73"/>
      <c r="F18" s="73"/>
      <c r="G18" s="73"/>
      <c r="H18" s="73"/>
      <c r="I18" s="73"/>
      <c r="J18" s="73"/>
      <c r="K18" s="73">
        <v>55.555555555555557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>
        <v>42.857142857142854</v>
      </c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>
        <f>IF(ISERROR(SUM(LARGE(D18:BF18,1)+LARGE(D18:BF18,2)+LARGE(D18:BF18,3)+LARGE(D18:BF18,4)+LARGE(D18:BF18,5))),SUM(D18:BF18),SUM(LARGE(D18:BF18,1)+LARGE(D18:BF18,2)+LARGE(D18:BF18,3)+LARGE(D18:BF18,4)+LARGE(D18:BF18,5)))</f>
        <v>98.412698412698404</v>
      </c>
      <c r="BH18" s="74">
        <f>COUNTIF(D18:BF18,"&gt;.1")</f>
        <v>2</v>
      </c>
      <c r="BI18" s="48" t="s">
        <v>288</v>
      </c>
    </row>
    <row r="19" spans="1:61" x14ac:dyDescent="0.25">
      <c r="A19" s="49">
        <f>BG19</f>
        <v>88.888888888888886</v>
      </c>
      <c r="B19" s="48">
        <f>IF(A19=A18,B18,15)</f>
        <v>15</v>
      </c>
      <c r="C19" s="52" t="s">
        <v>286</v>
      </c>
      <c r="D19" s="50"/>
      <c r="E19" s="50"/>
      <c r="F19" s="50"/>
      <c r="G19" s="50"/>
      <c r="H19" s="50"/>
      <c r="I19" s="50"/>
      <c r="J19" s="50"/>
      <c r="K19" s="50">
        <v>88.888888888888886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>
        <f>IF(ISERROR(SUM(LARGE(D19:BF19,1)+LARGE(D19:BF19,2)+LARGE(D19:BF19,3)+LARGE(D19:BF19,4)+LARGE(D19:BF19,5))),SUM(D19:BF19),SUM(LARGE(D19:BF19,1)+LARGE(D19:BF19,2)+LARGE(D19:BF19,3)+LARGE(D19:BF19,4)+LARGE(D19:BF19,5)))</f>
        <v>88.888888888888886</v>
      </c>
      <c r="BH19" s="5">
        <f>COUNTIF(D19:BF19,"&gt;.1")</f>
        <v>1</v>
      </c>
      <c r="BI19" s="48" t="s">
        <v>286</v>
      </c>
    </row>
    <row r="20" spans="1:61" x14ac:dyDescent="0.25">
      <c r="A20" s="49">
        <f>BG20</f>
        <v>85.714285714285708</v>
      </c>
      <c r="B20" s="48">
        <f>IF(A20=A19,B19,16)</f>
        <v>16</v>
      </c>
      <c r="C20" s="52" t="s">
        <v>537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>
        <v>85.714285714285708</v>
      </c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>
        <f>IF(ISERROR(SUM(LARGE(D20:BF20,1)+LARGE(D20:BF20,2)+LARGE(D20:BF20,3)+LARGE(D20:BF20,4)+LARGE(D20:BF20,5))),SUM(D20:BF20),SUM(LARGE(D20:BF20,1)+LARGE(D20:BF20,2)+LARGE(D20:BF20,3)+LARGE(D20:BF20,4)+LARGE(D20:BF20,5)))</f>
        <v>85.714285714285708</v>
      </c>
      <c r="BH20" s="74">
        <f>COUNTIF(D20:BF20,"&gt;.1")</f>
        <v>1</v>
      </c>
      <c r="BI20" s="48" t="s">
        <v>537</v>
      </c>
    </row>
    <row r="21" spans="1:61" x14ac:dyDescent="0.25">
      <c r="A21" s="49">
        <f>BG21</f>
        <v>83.333333333333329</v>
      </c>
      <c r="B21" s="48">
        <f>IF(A21=A20,B20,17)</f>
        <v>17</v>
      </c>
      <c r="C21" s="52" t="s">
        <v>243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>
        <v>33.333333333333329</v>
      </c>
      <c r="AM21" s="50">
        <v>50</v>
      </c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>
        <f>IF(ISERROR(SUM(LARGE(D21:BF21,1)+LARGE(D21:BF21,2)+LARGE(D21:BF21,3)+LARGE(D21:BF21,4)+LARGE(D21:BF21,5))),SUM(D21:BF21),SUM(LARGE(D21:BF21,1)+LARGE(D21:BF21,2)+LARGE(D21:BF21,3)+LARGE(D21:BF21,4)+LARGE(D21:BF21,5)))</f>
        <v>83.333333333333329</v>
      </c>
      <c r="BH21" s="5">
        <f>COUNTIF(D21:BF21,"&gt;.1")</f>
        <v>2</v>
      </c>
      <c r="BI21" s="48" t="s">
        <v>243</v>
      </c>
    </row>
    <row r="22" spans="1:61" x14ac:dyDescent="0.25">
      <c r="A22" s="49">
        <f>BG22</f>
        <v>80</v>
      </c>
      <c r="B22" s="48">
        <f>IF(A22=A21,B21,18)</f>
        <v>18</v>
      </c>
      <c r="C22" s="52" t="s">
        <v>280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>
        <v>80</v>
      </c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>
        <f>IF(ISERROR(SUM(LARGE(D22:BF22,1)+LARGE(D22:BF22,2)+LARGE(D22:BF22,3)+LARGE(D22:BF22,4)+LARGE(D22:BF22,5))),SUM(D22:BF22),SUM(LARGE(D22:BF22,1)+LARGE(D22:BF22,2)+LARGE(D22:BF22,3)+LARGE(D22:BF22,4)+LARGE(D22:BF22,5)))</f>
        <v>80</v>
      </c>
      <c r="BH22" s="74">
        <f>COUNTIF(D22:BF22,"&gt;.1")</f>
        <v>1</v>
      </c>
      <c r="BI22" s="48" t="s">
        <v>280</v>
      </c>
    </row>
    <row r="23" spans="1:61" x14ac:dyDescent="0.25">
      <c r="A23" s="49">
        <f>BG23</f>
        <v>80</v>
      </c>
      <c r="B23" s="48">
        <f>IF(A23=A22,B22,19)</f>
        <v>18</v>
      </c>
      <c r="C23" s="52" t="s">
        <v>380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>
        <v>80</v>
      </c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>
        <f>IF(ISERROR(SUM(LARGE(D23:BF23,1)+LARGE(D23:BF23,2)+LARGE(D23:BF23,3)+LARGE(D23:BF23,4)+LARGE(D23:BF23,5))),SUM(D23:BF23),SUM(LARGE(D23:BF23,1)+LARGE(D23:BF23,2)+LARGE(D23:BF23,3)+LARGE(D23:BF23,4)+LARGE(D23:BF23,5)))</f>
        <v>80</v>
      </c>
      <c r="BH23" s="5">
        <f>COUNTIF(D23:BF23,"&gt;.1")</f>
        <v>1</v>
      </c>
      <c r="BI23" s="48" t="s">
        <v>380</v>
      </c>
    </row>
    <row r="24" spans="1:61" x14ac:dyDescent="0.25">
      <c r="A24" s="49">
        <f>BG24</f>
        <v>70</v>
      </c>
      <c r="B24" s="48">
        <f>IF(A24=A23,B23,20)</f>
        <v>20</v>
      </c>
      <c r="C24" s="52" t="s">
        <v>278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>
        <v>50</v>
      </c>
      <c r="AF24" s="73">
        <v>20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>
        <f>IF(ISERROR(SUM(LARGE(D24:BF24,1)+LARGE(D24:BF24,2)+LARGE(D24:BF24,3)+LARGE(D24:BF24,4)+LARGE(D24:BF24,5))),SUM(D24:BF24),SUM(LARGE(D24:BF24,1)+LARGE(D24:BF24,2)+LARGE(D24:BF24,3)+LARGE(D24:BF24,4)+LARGE(D24:BF24,5)))</f>
        <v>70</v>
      </c>
      <c r="BH24" s="74">
        <f>COUNTIF(D24:BF24,"&gt;.1")</f>
        <v>2</v>
      </c>
      <c r="BI24" s="48" t="s">
        <v>278</v>
      </c>
    </row>
    <row r="25" spans="1:61" x14ac:dyDescent="0.25">
      <c r="A25" s="49">
        <f>BG25</f>
        <v>40</v>
      </c>
      <c r="B25" s="48">
        <f>IF(A25=A24,B24,21)</f>
        <v>21</v>
      </c>
      <c r="C25" s="52" t="s">
        <v>381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>
        <v>40</v>
      </c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>
        <f>IF(ISERROR(SUM(LARGE(D25:BF25,1)+LARGE(D25:BF25,2)+LARGE(D25:BF25,3)+LARGE(D25:BF25,4)+LARGE(D25:BF25,5))),SUM(D25:BF25),SUM(LARGE(D25:BF25,1)+LARGE(D25:BF25,2)+LARGE(D25:BF25,3)+LARGE(D25:BF25,4)+LARGE(D25:BF25,5)))</f>
        <v>40</v>
      </c>
      <c r="BH25" s="5">
        <f>COUNTIF(D25:BF25,"&gt;.1")</f>
        <v>1</v>
      </c>
      <c r="BI25" s="48" t="s">
        <v>381</v>
      </c>
    </row>
    <row r="26" spans="1:61" x14ac:dyDescent="0.25">
      <c r="A26" s="49">
        <f>BG26</f>
        <v>33.333333333333329</v>
      </c>
      <c r="B26" s="48">
        <f>IF(A26=A25,B25,22)</f>
        <v>22</v>
      </c>
      <c r="C26" s="52" t="s">
        <v>111</v>
      </c>
      <c r="D26" s="73">
        <v>33.333333333333329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>
        <f>IF(ISERROR(SUM(LARGE(D26:BF26,1)+LARGE(D26:BF26,2)+LARGE(D26:BF26,3)+LARGE(D26:BF26,4)+LARGE(D26:BF26,5))),SUM(D26:BF26),SUM(LARGE(D26:BF26,1)+LARGE(D26:BF26,2)+LARGE(D26:BF26,3)+LARGE(D26:BF26,4)+LARGE(D26:BF26,5)))</f>
        <v>33.333333333333329</v>
      </c>
      <c r="BH26" s="74">
        <f>COUNTIF(D26:BF26,"&gt;.1")</f>
        <v>1</v>
      </c>
      <c r="BI26" s="48" t="s">
        <v>111</v>
      </c>
    </row>
    <row r="27" spans="1:61" x14ac:dyDescent="0.25">
      <c r="A27" s="49">
        <f>BG27</f>
        <v>33.333333333333329</v>
      </c>
      <c r="B27" s="48">
        <f>IF(A27=A26,B26,23)</f>
        <v>22</v>
      </c>
      <c r="C27" s="52" t="s">
        <v>583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>
        <v>33.333333333333329</v>
      </c>
      <c r="BA27" s="50"/>
      <c r="BB27" s="50"/>
      <c r="BC27" s="50"/>
      <c r="BD27" s="50"/>
      <c r="BE27" s="50"/>
      <c r="BF27" s="50"/>
      <c r="BG27" s="50">
        <f>IF(ISERROR(SUM(LARGE(D27:BF27,1)+LARGE(D27:BF27,2)+LARGE(D27:BF27,3)+LARGE(D27:BF27,4)+LARGE(D27:BF27,5))),SUM(D27:BF27),SUM(LARGE(D27:BF27,1)+LARGE(D27:BF27,2)+LARGE(D27:BF27,3)+LARGE(D27:BF27,4)+LARGE(D27:BF27,5)))</f>
        <v>33.333333333333329</v>
      </c>
      <c r="BH27" s="5">
        <f>COUNTIF(D27:BF27,"&gt;.1")</f>
        <v>1</v>
      </c>
      <c r="BI27" s="48" t="s">
        <v>583</v>
      </c>
    </row>
    <row r="28" spans="1:61" x14ac:dyDescent="0.25">
      <c r="A28" s="49">
        <f>BG28</f>
        <v>25</v>
      </c>
      <c r="B28" s="48">
        <f>IF(A28=A27,B27,24)</f>
        <v>24</v>
      </c>
      <c r="C28" s="52" t="s">
        <v>599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>
        <v>25</v>
      </c>
      <c r="BB28" s="73"/>
      <c r="BC28" s="73"/>
      <c r="BD28" s="73"/>
      <c r="BE28" s="73"/>
      <c r="BF28" s="73"/>
      <c r="BG28" s="73">
        <f>IF(ISERROR(SUM(LARGE(D28:BF28,1)+LARGE(D28:BF28,2)+LARGE(D28:BF28,3)+LARGE(D28:BF28,4)+LARGE(D28:BF28,5))),SUM(D28:BF28),SUM(LARGE(D28:BF28,1)+LARGE(D28:BF28,2)+LARGE(D28:BF28,3)+LARGE(D28:BF28,4)+LARGE(D28:BF28,5)))</f>
        <v>25</v>
      </c>
      <c r="BH28" s="74">
        <f>COUNTIF(D28:BF28,"&gt;.1")</f>
        <v>1</v>
      </c>
      <c r="BI28" s="48" t="s">
        <v>599</v>
      </c>
    </row>
    <row r="29" spans="1:61" x14ac:dyDescent="0.25">
      <c r="A29" s="49">
        <f>BG29</f>
        <v>11.111111111111114</v>
      </c>
      <c r="B29" s="48">
        <f>IF(A29=A28,B28,25)</f>
        <v>25</v>
      </c>
      <c r="C29" s="52" t="s">
        <v>289</v>
      </c>
      <c r="D29" s="50"/>
      <c r="E29" s="50"/>
      <c r="F29" s="50"/>
      <c r="G29" s="50"/>
      <c r="H29" s="50"/>
      <c r="I29" s="50"/>
      <c r="J29" s="50"/>
      <c r="K29" s="50">
        <v>11.111111111111114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>
        <f>IF(ISERROR(SUM(LARGE(D29:BF29,1)+LARGE(D29:BF29,2)+LARGE(D29:BF29,3)+LARGE(D29:BF29,4)+LARGE(D29:BF29,5))),SUM(D29:BF29),SUM(LARGE(D29:BF29,1)+LARGE(D29:BF29,2)+LARGE(D29:BF29,3)+LARGE(D29:BF29,4)+LARGE(D29:BF29,5)))</f>
        <v>11.111111111111114</v>
      </c>
      <c r="BH29" s="5">
        <f>COUNTIF(D29:BF29,"&gt;.1")</f>
        <v>1</v>
      </c>
      <c r="BI29" s="48" t="s">
        <v>289</v>
      </c>
    </row>
  </sheetData>
  <sortState ref="C5:BG29">
    <sortCondition descending="1" ref="BG5:BG29"/>
  </sortState>
  <conditionalFormatting sqref="D5:BF5">
    <cfRule type="top10" dxfId="74" priority="75" rank="5"/>
  </conditionalFormatting>
  <conditionalFormatting sqref="C5">
    <cfRule type="expression" dxfId="73" priority="74">
      <formula>BH5&gt;2</formula>
    </cfRule>
  </conditionalFormatting>
  <conditionalFormatting sqref="D6:BF6">
    <cfRule type="top10" dxfId="72" priority="73" rank="5"/>
  </conditionalFormatting>
  <conditionalFormatting sqref="C6">
    <cfRule type="expression" dxfId="71" priority="72">
      <formula>BH6&gt;2</formula>
    </cfRule>
  </conditionalFormatting>
  <conditionalFormatting sqref="D7:BF7">
    <cfRule type="top10" dxfId="70" priority="71" rank="5"/>
  </conditionalFormatting>
  <conditionalFormatting sqref="C7">
    <cfRule type="expression" dxfId="69" priority="70">
      <formula>BH7&gt;2</formula>
    </cfRule>
  </conditionalFormatting>
  <conditionalFormatting sqref="D8:BF8">
    <cfRule type="top10" dxfId="68" priority="69" rank="5"/>
  </conditionalFormatting>
  <conditionalFormatting sqref="C8">
    <cfRule type="expression" dxfId="67" priority="68">
      <formula>BH8&gt;2</formula>
    </cfRule>
  </conditionalFormatting>
  <conditionalFormatting sqref="D9:BF9">
    <cfRule type="top10" dxfId="66" priority="67" rank="5"/>
  </conditionalFormatting>
  <conditionalFormatting sqref="C9">
    <cfRule type="expression" dxfId="65" priority="66">
      <formula>BH9&gt;2</formula>
    </cfRule>
  </conditionalFormatting>
  <conditionalFormatting sqref="D10:BF10">
    <cfRule type="top10" dxfId="64" priority="65" rank="5"/>
  </conditionalFormatting>
  <conditionalFormatting sqref="C10">
    <cfRule type="expression" dxfId="63" priority="64">
      <formula>BH10&gt;2</formula>
    </cfRule>
  </conditionalFormatting>
  <conditionalFormatting sqref="D11:BF11">
    <cfRule type="top10" dxfId="62" priority="63" rank="5"/>
  </conditionalFormatting>
  <conditionalFormatting sqref="C11">
    <cfRule type="expression" dxfId="61" priority="62">
      <formula>BH11&gt;2</formula>
    </cfRule>
  </conditionalFormatting>
  <conditionalFormatting sqref="D12:BF12">
    <cfRule type="top10" dxfId="60" priority="61" rank="5"/>
  </conditionalFormatting>
  <conditionalFormatting sqref="C12">
    <cfRule type="expression" dxfId="59" priority="60">
      <formula>BH12&gt;2</formula>
    </cfRule>
  </conditionalFormatting>
  <conditionalFormatting sqref="D13:BF13">
    <cfRule type="top10" dxfId="58" priority="59" rank="5"/>
  </conditionalFormatting>
  <conditionalFormatting sqref="C13">
    <cfRule type="expression" dxfId="57" priority="58">
      <formula>BH13&gt;2</formula>
    </cfRule>
  </conditionalFormatting>
  <conditionalFormatting sqref="D14:BF14">
    <cfRule type="top10" dxfId="56" priority="57" rank="5"/>
  </conditionalFormatting>
  <conditionalFormatting sqref="C14">
    <cfRule type="expression" dxfId="55" priority="56">
      <formula>BH14&gt;2</formula>
    </cfRule>
  </conditionalFormatting>
  <conditionalFormatting sqref="D15:BF15">
    <cfRule type="top10" dxfId="54" priority="55" rank="5"/>
  </conditionalFormatting>
  <conditionalFormatting sqref="C15">
    <cfRule type="expression" dxfId="53" priority="54">
      <formula>BH15&gt;2</formula>
    </cfRule>
  </conditionalFormatting>
  <conditionalFormatting sqref="D16:BF16">
    <cfRule type="top10" dxfId="52" priority="53" rank="5"/>
  </conditionalFormatting>
  <conditionalFormatting sqref="C16">
    <cfRule type="expression" dxfId="51" priority="52">
      <formula>BH16&gt;2</formula>
    </cfRule>
  </conditionalFormatting>
  <conditionalFormatting sqref="D17:BF17">
    <cfRule type="top10" dxfId="50" priority="51" rank="5"/>
  </conditionalFormatting>
  <conditionalFormatting sqref="C17">
    <cfRule type="expression" dxfId="49" priority="50">
      <formula>BH17&gt;2</formula>
    </cfRule>
  </conditionalFormatting>
  <conditionalFormatting sqref="D18:BF18">
    <cfRule type="top10" dxfId="48" priority="49" rank="5"/>
  </conditionalFormatting>
  <conditionalFormatting sqref="C18">
    <cfRule type="expression" dxfId="47" priority="48">
      <formula>BH18&gt;2</formula>
    </cfRule>
  </conditionalFormatting>
  <conditionalFormatting sqref="D19:BF19">
    <cfRule type="top10" dxfId="46" priority="47" rank="5"/>
  </conditionalFormatting>
  <conditionalFormatting sqref="C19">
    <cfRule type="expression" dxfId="45" priority="46">
      <formula>BH19&gt;2</formula>
    </cfRule>
  </conditionalFormatting>
  <conditionalFormatting sqref="D20:BF20">
    <cfRule type="top10" dxfId="44" priority="45" rank="5"/>
  </conditionalFormatting>
  <conditionalFormatting sqref="C20">
    <cfRule type="expression" dxfId="43" priority="44">
      <formula>BH20&gt;2</formula>
    </cfRule>
  </conditionalFormatting>
  <conditionalFormatting sqref="D21:BF21">
    <cfRule type="top10" dxfId="42" priority="43" rank="5"/>
  </conditionalFormatting>
  <conditionalFormatting sqref="C21">
    <cfRule type="expression" dxfId="41" priority="42">
      <formula>BH21&gt;2</formula>
    </cfRule>
  </conditionalFormatting>
  <conditionalFormatting sqref="D22:BF22">
    <cfRule type="top10" dxfId="40" priority="41" rank="5"/>
  </conditionalFormatting>
  <conditionalFormatting sqref="C22">
    <cfRule type="expression" dxfId="39" priority="40">
      <formula>BH22&gt;2</formula>
    </cfRule>
  </conditionalFormatting>
  <conditionalFormatting sqref="D23:BF23">
    <cfRule type="top10" dxfId="38" priority="39" rank="5"/>
  </conditionalFormatting>
  <conditionalFormatting sqref="C23">
    <cfRule type="expression" dxfId="37" priority="38">
      <formula>BH23&gt;2</formula>
    </cfRule>
  </conditionalFormatting>
  <conditionalFormatting sqref="D24:BF24">
    <cfRule type="top10" dxfId="36" priority="37" rank="5"/>
  </conditionalFormatting>
  <conditionalFormatting sqref="C24">
    <cfRule type="expression" dxfId="35" priority="36">
      <formula>BH24&gt;2</formula>
    </cfRule>
  </conditionalFormatting>
  <conditionalFormatting sqref="D25:BF25">
    <cfRule type="top10" dxfId="34" priority="35" rank="5"/>
  </conditionalFormatting>
  <conditionalFormatting sqref="C25">
    <cfRule type="expression" dxfId="33" priority="34">
      <formula>BH25&gt;2</formula>
    </cfRule>
  </conditionalFormatting>
  <conditionalFormatting sqref="D26:BF26">
    <cfRule type="top10" dxfId="32" priority="33" rank="5"/>
  </conditionalFormatting>
  <conditionalFormatting sqref="C26">
    <cfRule type="expression" dxfId="31" priority="32">
      <formula>BH26&gt;2</formula>
    </cfRule>
  </conditionalFormatting>
  <conditionalFormatting sqref="D27:BF27">
    <cfRule type="top10" dxfId="30" priority="31" rank="5"/>
  </conditionalFormatting>
  <conditionalFormatting sqref="C27">
    <cfRule type="expression" dxfId="29" priority="30">
      <formula>BH27&gt;2</formula>
    </cfRule>
  </conditionalFormatting>
  <conditionalFormatting sqref="D28:BF28">
    <cfRule type="top10" dxfId="28" priority="29" rank="5"/>
  </conditionalFormatting>
  <conditionalFormatting sqref="C28">
    <cfRule type="expression" dxfId="27" priority="28">
      <formula>BH28&gt;2</formula>
    </cfRule>
  </conditionalFormatting>
  <conditionalFormatting sqref="D29:BF29">
    <cfRule type="top10" dxfId="26" priority="27" rank="5"/>
  </conditionalFormatting>
  <conditionalFormatting sqref="C29">
    <cfRule type="expression" dxfId="25" priority="26">
      <formula>BH29&gt;2</formula>
    </cfRule>
  </conditionalFormatting>
  <conditionalFormatting sqref="BI5">
    <cfRule type="expression" dxfId="24" priority="25">
      <formula>DN5&gt;2</formula>
    </cfRule>
  </conditionalFormatting>
  <conditionalFormatting sqref="BI6">
    <cfRule type="expression" dxfId="23" priority="24">
      <formula>DN6&gt;2</formula>
    </cfRule>
  </conditionalFormatting>
  <conditionalFormatting sqref="BI7">
    <cfRule type="expression" dxfId="22" priority="23">
      <formula>DN7&gt;2</formula>
    </cfRule>
  </conditionalFormatting>
  <conditionalFormatting sqref="BI8">
    <cfRule type="expression" dxfId="21" priority="22">
      <formula>DN8&gt;2</formula>
    </cfRule>
  </conditionalFormatting>
  <conditionalFormatting sqref="BI9">
    <cfRule type="expression" dxfId="20" priority="21">
      <formula>DN9&gt;2</formula>
    </cfRule>
  </conditionalFormatting>
  <conditionalFormatting sqref="BI10">
    <cfRule type="expression" dxfId="19" priority="20">
      <formula>DN10&gt;2</formula>
    </cfRule>
  </conditionalFormatting>
  <conditionalFormatting sqref="BI11">
    <cfRule type="expression" dxfId="18" priority="19">
      <formula>DN11&gt;2</formula>
    </cfRule>
  </conditionalFormatting>
  <conditionalFormatting sqref="BI12">
    <cfRule type="expression" dxfId="17" priority="18">
      <formula>DN12&gt;2</formula>
    </cfRule>
  </conditionalFormatting>
  <conditionalFormatting sqref="BI13">
    <cfRule type="expression" dxfId="16" priority="17">
      <formula>DN13&gt;2</formula>
    </cfRule>
  </conditionalFormatting>
  <conditionalFormatting sqref="BI14">
    <cfRule type="expression" dxfId="15" priority="16">
      <formula>DN14&gt;2</formula>
    </cfRule>
  </conditionalFormatting>
  <conditionalFormatting sqref="BI15">
    <cfRule type="expression" dxfId="14" priority="15">
      <formula>DN15&gt;2</formula>
    </cfRule>
  </conditionalFormatting>
  <conditionalFormatting sqref="BI16">
    <cfRule type="expression" dxfId="13" priority="14">
      <formula>DN16&gt;2</formula>
    </cfRule>
  </conditionalFormatting>
  <conditionalFormatting sqref="BI17">
    <cfRule type="expression" dxfId="12" priority="13">
      <formula>DN17&gt;2</formula>
    </cfRule>
  </conditionalFormatting>
  <conditionalFormatting sqref="BI18">
    <cfRule type="expression" dxfId="11" priority="12">
      <formula>DN18&gt;2</formula>
    </cfRule>
  </conditionalFormatting>
  <conditionalFormatting sqref="BI19">
    <cfRule type="expression" dxfId="10" priority="11">
      <formula>DN19&gt;2</formula>
    </cfRule>
  </conditionalFormatting>
  <conditionalFormatting sqref="BI20">
    <cfRule type="expression" dxfId="9" priority="10">
      <formula>DN20&gt;2</formula>
    </cfRule>
  </conditionalFormatting>
  <conditionalFormatting sqref="BI21">
    <cfRule type="expression" dxfId="8" priority="9">
      <formula>DN21&gt;2</formula>
    </cfRule>
  </conditionalFormatting>
  <conditionalFormatting sqref="BI22">
    <cfRule type="expression" dxfId="7" priority="8">
      <formula>DN22&gt;2</formula>
    </cfRule>
  </conditionalFormatting>
  <conditionalFormatting sqref="BI23">
    <cfRule type="expression" dxfId="6" priority="7">
      <formula>DN23&gt;2</formula>
    </cfRule>
  </conditionalFormatting>
  <conditionalFormatting sqref="BI24">
    <cfRule type="expression" dxfId="5" priority="6">
      <formula>DN24&gt;2</formula>
    </cfRule>
  </conditionalFormatting>
  <conditionalFormatting sqref="BI25">
    <cfRule type="expression" dxfId="4" priority="5">
      <formula>DN25&gt;2</formula>
    </cfRule>
  </conditionalFormatting>
  <conditionalFormatting sqref="BI26">
    <cfRule type="expression" dxfId="3" priority="4">
      <formula>DN26&gt;2</formula>
    </cfRule>
  </conditionalFormatting>
  <conditionalFormatting sqref="BI27">
    <cfRule type="expression" dxfId="2" priority="3">
      <formula>DN27&gt;2</formula>
    </cfRule>
  </conditionalFormatting>
  <conditionalFormatting sqref="BI28">
    <cfRule type="expression" dxfId="1" priority="2">
      <formula>DN28&gt;2</formula>
    </cfRule>
  </conditionalFormatting>
  <conditionalFormatting sqref="BI29">
    <cfRule type="expression" dxfId="0" priority="1">
      <formula>DN29&gt;2</formula>
    </cfRule>
  </conditionalFormatting>
  <pageMargins left="0.2" right="0.45" top="0.25" bottom="0.25" header="0.3" footer="0.3"/>
  <pageSetup paperSize="2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Y5"/>
  <sheetViews>
    <sheetView workbookViewId="0">
      <selection activeCell="BI4" sqref="BI4"/>
    </sheetView>
  </sheetViews>
  <sheetFormatPr defaultColWidth="8.7109375" defaultRowHeight="15" x14ac:dyDescent="0.25"/>
  <cols>
    <col min="1" max="1" width="6" bestFit="1" customWidth="1"/>
    <col min="2" max="2" width="5.28515625" bestFit="1" customWidth="1"/>
    <col min="3" max="3" width="25.7109375" style="46" customWidth="1"/>
    <col min="4" max="4" width="3.28515625" bestFit="1" customWidth="1"/>
    <col min="5" max="5" width="3.28515625" style="46" bestFit="1" customWidth="1"/>
    <col min="6" max="6" width="3.28515625" bestFit="1" customWidth="1"/>
    <col min="7" max="7" width="3.28515625" style="46" bestFit="1" customWidth="1"/>
    <col min="8" max="8" width="3.28515625" bestFit="1" customWidth="1"/>
    <col min="9" max="9" width="3.28515625" style="46" bestFit="1" customWidth="1"/>
    <col min="10" max="10" width="3.28515625" bestFit="1" customWidth="1"/>
    <col min="11" max="11" width="3.28515625" style="46" bestFit="1" customWidth="1"/>
    <col min="12" max="12" width="3.28515625" bestFit="1" customWidth="1"/>
    <col min="13" max="13" width="3.28515625" style="46" bestFit="1" customWidth="1"/>
    <col min="14" max="14" width="3.28515625" bestFit="1" customWidth="1"/>
    <col min="15" max="15" width="3.28515625" style="46" bestFit="1" customWidth="1"/>
    <col min="16" max="16" width="3.28515625" bestFit="1" customWidth="1"/>
    <col min="17" max="17" width="3.28515625" style="46" bestFit="1" customWidth="1"/>
    <col min="18" max="18" width="3.28515625" bestFit="1" customWidth="1"/>
    <col min="19" max="19" width="3.28515625" style="46" bestFit="1" customWidth="1"/>
    <col min="20" max="20" width="3.28515625" bestFit="1" customWidth="1"/>
    <col min="21" max="21" width="3.28515625" style="46" bestFit="1" customWidth="1"/>
    <col min="22" max="22" width="3.28515625" bestFit="1" customWidth="1"/>
    <col min="23" max="23" width="3.28515625" style="46" bestFit="1" customWidth="1"/>
    <col min="24" max="24" width="3.28515625" bestFit="1" customWidth="1"/>
    <col min="25" max="25" width="3.28515625" style="46" bestFit="1" customWidth="1"/>
    <col min="26" max="26" width="3.28515625" bestFit="1" customWidth="1"/>
    <col min="27" max="27" width="3.28515625" style="46" bestFit="1" customWidth="1"/>
    <col min="28" max="28" width="3.28515625" bestFit="1" customWidth="1"/>
    <col min="29" max="29" width="3.28515625" style="46" bestFit="1" customWidth="1"/>
    <col min="30" max="30" width="3.28515625" bestFit="1" customWidth="1"/>
    <col min="31" max="31" width="3.28515625" style="46" bestFit="1" customWidth="1"/>
    <col min="32" max="32" width="3.28515625" bestFit="1" customWidth="1"/>
    <col min="33" max="33" width="3.28515625" style="46" bestFit="1" customWidth="1"/>
    <col min="34" max="34" width="3.28515625" bestFit="1" customWidth="1"/>
    <col min="35" max="35" width="3.28515625" style="46" bestFit="1" customWidth="1"/>
    <col min="36" max="36" width="3.28515625" bestFit="1" customWidth="1"/>
    <col min="37" max="37" width="3.28515625" style="46" bestFit="1" customWidth="1"/>
    <col min="38" max="38" width="3.28515625" bestFit="1" customWidth="1"/>
    <col min="39" max="39" width="3.28515625" style="46" bestFit="1" customWidth="1"/>
    <col min="40" max="40" width="3.28515625" bestFit="1" customWidth="1"/>
    <col min="41" max="41" width="3.28515625" style="46" bestFit="1" customWidth="1"/>
    <col min="42" max="42" width="3.28515625" bestFit="1" customWidth="1"/>
    <col min="43" max="43" width="3.28515625" style="46" bestFit="1" customWidth="1"/>
    <col min="44" max="44" width="3.28515625" bestFit="1" customWidth="1"/>
    <col min="45" max="45" width="3.28515625" style="46" bestFit="1" customWidth="1"/>
    <col min="46" max="46" width="3.28515625" bestFit="1" customWidth="1"/>
    <col min="47" max="47" width="3.28515625" style="46" bestFit="1" customWidth="1"/>
    <col min="48" max="48" width="3.28515625" bestFit="1" customWidth="1"/>
    <col min="49" max="49" width="3.28515625" style="46" bestFit="1" customWidth="1"/>
    <col min="50" max="50" width="3.28515625" bestFit="1" customWidth="1"/>
    <col min="51" max="51" width="3.28515625" style="46" bestFit="1" customWidth="1"/>
    <col min="52" max="52" width="3.28515625" bestFit="1" customWidth="1"/>
    <col min="53" max="53" width="3.28515625" style="46" bestFit="1" customWidth="1"/>
    <col min="54" max="54" width="3.28515625" bestFit="1" customWidth="1"/>
    <col min="55" max="55" width="3.28515625" style="46" bestFit="1" customWidth="1"/>
    <col min="56" max="56" width="3.28515625" bestFit="1" customWidth="1"/>
    <col min="57" max="57" width="3.28515625" style="46" bestFit="1" customWidth="1"/>
    <col min="58" max="58" width="3.28515625" bestFit="1" customWidth="1"/>
    <col min="59" max="59" width="4.7109375" style="46" bestFit="1" customWidth="1"/>
    <col min="60" max="60" width="0" hidden="1" customWidth="1"/>
    <col min="61" max="61" width="8.7109375" style="46"/>
    <col min="63" max="63" width="8.7109375" style="46"/>
    <col min="65" max="65" width="8.7109375" style="46"/>
    <col min="67" max="67" width="8.7109375" style="46"/>
    <col min="69" max="69" width="8.7109375" style="46"/>
    <col min="71" max="71" width="8.7109375" style="46"/>
    <col min="73" max="73" width="8.7109375" style="46"/>
    <col min="75" max="75" width="8.7109375" style="46"/>
    <col min="77" max="77" width="8.7109375" style="46"/>
    <col min="79" max="79" width="8.7109375" style="46"/>
    <col min="81" max="81" width="8.7109375" style="46"/>
    <col min="83" max="83" width="8.7109375" style="46"/>
    <col min="85" max="85" width="8.7109375" style="46"/>
    <col min="87" max="87" width="8.7109375" style="46"/>
    <col min="89" max="89" width="8.7109375" style="46"/>
    <col min="91" max="91" width="8.7109375" style="46"/>
    <col min="93" max="93" width="8.7109375" style="46"/>
    <col min="95" max="95" width="8.7109375" style="46"/>
    <col min="97" max="97" width="8.7109375" style="46"/>
    <col min="99" max="99" width="8.7109375" style="46"/>
    <col min="101" max="101" width="8.7109375" style="46"/>
    <col min="103" max="103" width="8.7109375" style="46"/>
    <col min="105" max="105" width="8.7109375" style="46"/>
    <col min="107" max="107" width="8.7109375" style="46"/>
    <col min="109" max="109" width="8.7109375" style="46"/>
    <col min="111" max="111" width="8.7109375" style="46"/>
    <col min="113" max="113" width="8.7109375" style="46"/>
    <col min="115" max="115" width="8.7109375" style="46"/>
    <col min="117" max="117" width="8.7109375" style="46"/>
    <col min="119" max="119" width="8.7109375" style="46"/>
    <col min="121" max="121" width="8.7109375" style="46"/>
    <col min="123" max="123" width="8.7109375" style="46"/>
    <col min="125" max="125" width="8.7109375" style="46"/>
    <col min="127" max="127" width="8.7109375" style="46"/>
    <col min="129" max="129" width="8.7109375" style="46"/>
    <col min="131" max="131" width="8.7109375" style="46"/>
    <col min="133" max="133" width="8.7109375" style="46"/>
    <col min="135" max="135" width="8.7109375" style="46"/>
    <col min="137" max="137" width="8.7109375" style="46"/>
    <col min="139" max="139" width="8.7109375" style="46"/>
    <col min="141" max="141" width="8.7109375" style="46"/>
    <col min="143" max="143" width="8.7109375" style="46"/>
    <col min="145" max="145" width="8.7109375" style="46"/>
    <col min="147" max="147" width="8.7109375" style="46"/>
    <col min="149" max="149" width="8.7109375" style="46"/>
    <col min="151" max="151" width="8.7109375" style="46"/>
    <col min="153" max="153" width="8.7109375" style="46"/>
    <col min="155" max="155" width="8.7109375" style="46"/>
    <col min="157" max="157" width="8.7109375" style="46"/>
    <col min="159" max="159" width="8.7109375" style="46"/>
    <col min="161" max="161" width="8.7109375" style="46"/>
    <col min="163" max="163" width="8.7109375" style="46"/>
    <col min="165" max="165" width="8.7109375" style="46"/>
    <col min="167" max="167" width="8.7109375" style="46"/>
    <col min="168" max="168" width="8.7109375" style="72"/>
    <col min="169" max="171" width="8.7109375" style="46"/>
    <col min="173" max="173" width="8.7109375" style="46"/>
    <col min="174" max="174" width="8.7109375" style="72"/>
    <col min="175" max="177" width="8.7109375" style="46"/>
    <col min="179" max="179" width="8.7109375" style="46"/>
    <col min="181" max="181" width="8.7109375" style="46"/>
    <col min="183" max="183" width="8.7109375" style="46"/>
    <col min="185" max="185" width="8.7109375" style="46"/>
    <col min="187" max="187" width="8.7109375" style="46"/>
    <col min="189" max="189" width="8.7109375" style="46"/>
    <col min="191" max="191" width="8.7109375" style="46"/>
    <col min="193" max="193" width="8.7109375" style="46"/>
    <col min="195" max="195" width="8.7109375" style="46"/>
    <col min="197" max="197" width="8.7109375" style="46"/>
    <col min="199" max="199" width="8.7109375" style="46"/>
    <col min="201" max="201" width="8.7109375" style="46"/>
    <col min="203" max="203" width="8.7109375" style="46"/>
    <col min="205" max="205" width="8.7109375" style="46"/>
    <col min="207" max="207" width="8.7109375" style="46"/>
    <col min="209" max="209" width="8.7109375" style="46"/>
    <col min="211" max="211" width="8.7109375" style="46"/>
    <col min="213" max="213" width="8.7109375" style="46"/>
    <col min="215" max="215" width="8.7109375" style="46"/>
    <col min="217" max="217" width="8.7109375" style="46"/>
    <col min="219" max="219" width="8.7109375" style="46"/>
    <col min="221" max="221" width="8.7109375" style="46"/>
    <col min="223" max="223" width="8.7109375" style="46"/>
    <col min="225" max="225" width="8.7109375" style="46"/>
    <col min="227" max="227" width="8.7109375" style="46"/>
    <col min="229" max="229" width="8.7109375" style="46"/>
    <col min="231" max="231" width="8.7109375" style="46"/>
    <col min="233" max="233" width="8.7109375" style="46"/>
  </cols>
  <sheetData>
    <row r="1" spans="1:61" ht="8.1" customHeight="1" x14ac:dyDescent="0.25"/>
    <row r="2" spans="1:61" ht="27.95" customHeight="1" x14ac:dyDescent="0.4">
      <c r="A2" s="65"/>
      <c r="B2" s="65"/>
      <c r="C2" s="66" t="s">
        <v>88</v>
      </c>
      <c r="D2" s="65"/>
      <c r="E2" s="66"/>
      <c r="F2" s="65"/>
      <c r="G2" s="66"/>
      <c r="H2" s="65"/>
    </row>
    <row r="3" spans="1:61" hidden="1" x14ac:dyDescent="0.25"/>
    <row r="4" spans="1:61" ht="93.95" customHeight="1" x14ac:dyDescent="0.25">
      <c r="A4" s="53" t="s">
        <v>80</v>
      </c>
      <c r="B4" s="53" t="s">
        <v>78</v>
      </c>
      <c r="C4" s="54" t="s">
        <v>79</v>
      </c>
      <c r="D4" s="68" t="s">
        <v>42</v>
      </c>
      <c r="E4" s="68" t="s">
        <v>114</v>
      </c>
      <c r="F4" s="68" t="s">
        <v>135</v>
      </c>
      <c r="G4" s="68" t="s">
        <v>148</v>
      </c>
      <c r="H4" s="68" t="s">
        <v>193</v>
      </c>
      <c r="I4" s="68" t="s">
        <v>233</v>
      </c>
      <c r="J4" s="68" t="s">
        <v>234</v>
      </c>
      <c r="K4" s="68" t="s">
        <v>255</v>
      </c>
      <c r="L4" s="68" t="s">
        <v>318</v>
      </c>
      <c r="M4" s="68" t="s">
        <v>293</v>
      </c>
      <c r="N4" s="68" t="s">
        <v>336</v>
      </c>
      <c r="O4" s="68" t="s">
        <v>348</v>
      </c>
      <c r="P4" s="68" t="s">
        <v>344</v>
      </c>
      <c r="Q4" s="68" t="s">
        <v>364</v>
      </c>
      <c r="R4" s="68" t="s">
        <v>375</v>
      </c>
      <c r="S4" s="68" t="s">
        <v>489</v>
      </c>
      <c r="T4" s="68" t="s">
        <v>490</v>
      </c>
      <c r="U4" s="68" t="s">
        <v>378</v>
      </c>
      <c r="V4" s="68" t="s">
        <v>382</v>
      </c>
      <c r="W4" s="68" t="s">
        <v>410</v>
      </c>
      <c r="X4" s="68" t="s">
        <v>411</v>
      </c>
      <c r="Y4" s="68" t="s">
        <v>412</v>
      </c>
      <c r="Z4" s="68" t="s">
        <v>418</v>
      </c>
      <c r="AA4" s="68" t="s">
        <v>448</v>
      </c>
      <c r="AB4" s="68" t="s">
        <v>439</v>
      </c>
      <c r="AC4" s="68" t="s">
        <v>446</v>
      </c>
      <c r="AD4" s="68" t="s">
        <v>449</v>
      </c>
      <c r="AE4" s="68" t="s">
        <v>445</v>
      </c>
      <c r="AF4" s="68" t="s">
        <v>491</v>
      </c>
      <c r="AG4" s="68" t="s">
        <v>492</v>
      </c>
      <c r="AH4" s="68" t="s">
        <v>507</v>
      </c>
      <c r="AI4" s="68" t="s">
        <v>508</v>
      </c>
      <c r="AJ4" s="68" t="s">
        <v>509</v>
      </c>
      <c r="AK4" s="68" t="s">
        <v>522</v>
      </c>
      <c r="AL4" s="68" t="s">
        <v>523</v>
      </c>
      <c r="AM4" s="68" t="s">
        <v>530</v>
      </c>
      <c r="AN4" s="68" t="s">
        <v>531</v>
      </c>
      <c r="AO4" s="68" t="s">
        <v>559</v>
      </c>
      <c r="AP4" s="68" t="s">
        <v>542</v>
      </c>
      <c r="AQ4" s="68" t="s">
        <v>543</v>
      </c>
      <c r="AR4" s="68" t="s">
        <v>560</v>
      </c>
      <c r="AS4" s="68" t="s">
        <v>561</v>
      </c>
      <c r="AT4" s="68" t="s">
        <v>562</v>
      </c>
      <c r="AU4" s="68" t="s">
        <v>592</v>
      </c>
      <c r="AV4" s="68" t="s">
        <v>593</v>
      </c>
      <c r="AW4" s="68" t="s">
        <v>594</v>
      </c>
      <c r="AX4" s="68" t="s">
        <v>595</v>
      </c>
      <c r="AY4" s="68" t="s">
        <v>596</v>
      </c>
      <c r="AZ4" s="68" t="s">
        <v>597</v>
      </c>
      <c r="BA4" s="68" t="s">
        <v>598</v>
      </c>
      <c r="BB4" s="68" t="s">
        <v>621</v>
      </c>
      <c r="BC4" s="68" t="s">
        <v>622</v>
      </c>
      <c r="BD4" s="68" t="s">
        <v>623</v>
      </c>
      <c r="BE4" s="68" t="s">
        <v>624</v>
      </c>
      <c r="BF4" s="68" t="s">
        <v>625</v>
      </c>
      <c r="BG4" s="69" t="s">
        <v>80</v>
      </c>
      <c r="BI4" s="53" t="s">
        <v>79</v>
      </c>
    </row>
    <row r="5" spans="1:61" x14ac:dyDescent="0.25">
      <c r="BI5" s="72"/>
    </row>
  </sheetData>
  <sortState ref="C4:BG5">
    <sortCondition descending="1" ref="BG4:BG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C1:ZZ91"/>
  <sheetViews>
    <sheetView topLeftCell="AA1" zoomScale="70" zoomScaleNormal="70" workbookViewId="0">
      <selection activeCell="AL17" sqref="AL17"/>
    </sheetView>
  </sheetViews>
  <sheetFormatPr defaultColWidth="6.140625" defaultRowHeight="18.75" x14ac:dyDescent="0.3"/>
  <cols>
    <col min="1" max="2" width="6.140625" style="2"/>
    <col min="3" max="3" width="24.5703125" style="2" customWidth="1"/>
    <col min="4" max="4" width="21" style="18" bestFit="1" customWidth="1"/>
    <col min="5" max="5" width="14.5703125" style="18" bestFit="1" customWidth="1"/>
    <col min="6" max="6" width="10.5703125" style="18" bestFit="1" customWidth="1"/>
    <col min="7" max="7" width="6" style="18" customWidth="1"/>
    <col min="8" max="8" width="12" style="18" customWidth="1"/>
    <col min="9" max="9" width="10.5703125" style="18" customWidth="1"/>
    <col min="10" max="10" width="22.140625" style="18" customWidth="1"/>
    <col min="11" max="11" width="18.85546875" style="18" customWidth="1"/>
    <col min="12" max="12" width="19.7109375" style="18" customWidth="1"/>
    <col min="13" max="13" width="18.7109375" style="18" customWidth="1"/>
    <col min="14" max="14" width="15.140625" style="18" customWidth="1"/>
    <col min="15" max="15" width="21.85546875" style="18" customWidth="1"/>
    <col min="16" max="16" width="19.42578125" style="18" customWidth="1"/>
    <col min="17" max="17" width="18.7109375" style="18" customWidth="1"/>
    <col min="18" max="18" width="22.140625" style="18" customWidth="1"/>
    <col min="19" max="19" width="12.85546875" style="18" customWidth="1"/>
    <col min="20" max="20" width="19.7109375" style="18" customWidth="1"/>
    <col min="21" max="21" width="21.42578125" style="18" customWidth="1"/>
    <col min="22" max="22" width="16.7109375" style="18" customWidth="1"/>
    <col min="23" max="23" width="26.85546875" style="18" customWidth="1"/>
    <col min="24" max="24" width="18.28515625" style="18" customWidth="1"/>
    <col min="25" max="25" width="26.140625" style="18" customWidth="1"/>
    <col min="26" max="26" width="17.7109375" style="18" customWidth="1"/>
    <col min="27" max="27" width="13.5703125" style="18" customWidth="1"/>
    <col min="28" max="28" width="19.28515625" style="18" customWidth="1"/>
    <col min="29" max="29" width="20.5703125" style="18" customWidth="1"/>
    <col min="30" max="30" width="23.5703125" style="18" customWidth="1"/>
    <col min="31" max="31" width="17.85546875" style="18" customWidth="1"/>
    <col min="32" max="32" width="22.42578125" style="18" customWidth="1"/>
    <col min="33" max="33" width="15" style="18" customWidth="1"/>
    <col min="34" max="34" width="18.5703125" style="18" customWidth="1"/>
    <col min="35" max="35" width="20.5703125" style="18" customWidth="1"/>
    <col min="36" max="36" width="19.7109375" style="18" customWidth="1"/>
    <col min="37" max="37" width="22.42578125" style="18" customWidth="1"/>
    <col min="38" max="38" width="23.85546875" style="18" customWidth="1"/>
    <col min="39" max="39" width="25.140625" style="18" customWidth="1"/>
    <col min="40" max="40" width="26.140625" style="18" customWidth="1"/>
    <col min="41" max="41" width="23.85546875" style="18" customWidth="1"/>
    <col min="42" max="42" width="20.5703125" style="18" customWidth="1"/>
    <col min="43" max="43" width="22.28515625" style="18" customWidth="1"/>
    <col min="44" max="44" width="22.7109375" style="18" bestFit="1" customWidth="1"/>
    <col min="45" max="45" width="21.140625" style="18" bestFit="1" customWidth="1"/>
    <col min="46" max="46" width="14.5703125" style="18" customWidth="1"/>
    <col min="47" max="48" width="10.5703125" style="18" customWidth="1"/>
    <col min="49" max="49" width="9.140625" style="18" bestFit="1" customWidth="1"/>
    <col min="50" max="50" width="14.5703125" style="18" bestFit="1" customWidth="1"/>
    <col min="51" max="702" width="6.140625" style="18"/>
    <col min="703" max="16384" width="6.140625" style="2"/>
  </cols>
  <sheetData>
    <row r="1" spans="3:50" ht="6" customHeight="1" x14ac:dyDescent="0.3"/>
    <row r="2" spans="3:50" x14ac:dyDescent="0.3">
      <c r="C2" s="3" t="s">
        <v>5</v>
      </c>
      <c r="D2" s="2" t="s">
        <v>41</v>
      </c>
      <c r="E2" s="19"/>
      <c r="F2" s="19"/>
      <c r="H2" s="21" t="s">
        <v>23</v>
      </c>
    </row>
    <row r="3" spans="3:50" ht="7.5" customHeight="1" x14ac:dyDescent="0.3"/>
    <row r="4" spans="3:50" x14ac:dyDescent="0.3">
      <c r="C4" s="3" t="s">
        <v>15</v>
      </c>
      <c r="D4" s="3" t="s">
        <v>14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3:50" x14ac:dyDescent="0.3">
      <c r="C5" s="4" t="s">
        <v>12</v>
      </c>
      <c r="D5" s="31" t="s">
        <v>41</v>
      </c>
      <c r="E5" s="22" t="s">
        <v>13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3:50" x14ac:dyDescent="0.3">
      <c r="C6" s="17" t="s">
        <v>41</v>
      </c>
      <c r="D6" s="23"/>
      <c r="E6" s="2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3:50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3:50" x14ac:dyDescent="0.3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3:50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3:50" x14ac:dyDescent="0.3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3:50" x14ac:dyDescent="0.3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3:50" x14ac:dyDescent="0.3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3:50" x14ac:dyDescent="0.3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3:50" x14ac:dyDescent="0.3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3:50" x14ac:dyDescent="0.3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3:50" x14ac:dyDescent="0.3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3:50" x14ac:dyDescent="0.3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3:50" x14ac:dyDescent="0.3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3:50" x14ac:dyDescent="0.3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3:50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3:50" x14ac:dyDescent="0.3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3:50" x14ac:dyDescent="0.3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3:50" x14ac:dyDescent="0.3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3:50" x14ac:dyDescent="0.3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3:50" x14ac:dyDescent="0.3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3:50" x14ac:dyDescent="0.3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3:50" x14ac:dyDescent="0.3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3:50" x14ac:dyDescent="0.3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3:50" x14ac:dyDescent="0.3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3:50" x14ac:dyDescent="0.3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3:50" x14ac:dyDescent="0.3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3:50" x14ac:dyDescent="0.3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3:3" x14ac:dyDescent="0.3">
      <c r="C33"/>
    </row>
    <row r="34" spans="3:3" x14ac:dyDescent="0.3">
      <c r="C34"/>
    </row>
    <row r="35" spans="3:3" x14ac:dyDescent="0.3">
      <c r="C35"/>
    </row>
    <row r="36" spans="3:3" x14ac:dyDescent="0.3">
      <c r="C36"/>
    </row>
    <row r="37" spans="3:3" x14ac:dyDescent="0.3">
      <c r="C37"/>
    </row>
    <row r="38" spans="3:3" x14ac:dyDescent="0.3">
      <c r="C38"/>
    </row>
    <row r="39" spans="3:3" x14ac:dyDescent="0.3">
      <c r="C39"/>
    </row>
    <row r="40" spans="3:3" x14ac:dyDescent="0.3">
      <c r="C40"/>
    </row>
    <row r="41" spans="3:3" x14ac:dyDescent="0.3">
      <c r="C41"/>
    </row>
    <row r="42" spans="3:3" x14ac:dyDescent="0.3">
      <c r="C42"/>
    </row>
    <row r="43" spans="3:3" x14ac:dyDescent="0.3">
      <c r="C43"/>
    </row>
    <row r="44" spans="3:3" x14ac:dyDescent="0.3">
      <c r="C44"/>
    </row>
    <row r="45" spans="3:3" x14ac:dyDescent="0.3">
      <c r="C45"/>
    </row>
    <row r="46" spans="3:3" x14ac:dyDescent="0.3">
      <c r="C46"/>
    </row>
    <row r="47" spans="3:3" x14ac:dyDescent="0.3">
      <c r="C47"/>
    </row>
    <row r="48" spans="3:3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</sheetData>
  <customSheetViews>
    <customSheetView guid="{1243F246-525E-48D5-BCD5-10109B205A3A}" showPageBreaks="1" fitToPage="1">
      <selection activeCell="C11" sqref="C11"/>
      <pageMargins left="0.7" right="0.7" top="0.75" bottom="0.75" header="0.3" footer="0.3"/>
      <pageSetup paperSize="262" orientation="landscape" horizontalDpi="300" verticalDpi="0" r:id="rId2"/>
    </customSheetView>
  </customSheetViews>
  <hyperlinks>
    <hyperlink ref="H2" location="'Top5'!A1" display="TOP 5 Summary"/>
  </hyperlinks>
  <pageMargins left="0.7" right="0.7" top="0.75" bottom="0.75" header="0.3" footer="0.3"/>
  <pageSetup paperSize="262" scale="69" orientation="landscape" horizontalDpi="300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C1:ZZ91"/>
  <sheetViews>
    <sheetView topLeftCell="AA1" zoomScale="91" zoomScaleNormal="91" workbookViewId="0">
      <selection activeCell="AL17" sqref="AL17"/>
    </sheetView>
  </sheetViews>
  <sheetFormatPr defaultColWidth="6.140625" defaultRowHeight="18.75" x14ac:dyDescent="0.3"/>
  <cols>
    <col min="1" max="2" width="6.140625" style="2"/>
    <col min="3" max="3" width="24.5703125" style="2" customWidth="1"/>
    <col min="4" max="4" width="20.140625" style="18" customWidth="1"/>
    <col min="5" max="5" width="14.5703125" style="18" customWidth="1"/>
    <col min="6" max="7" width="10.5703125" style="18" bestFit="1" customWidth="1"/>
    <col min="8" max="8" width="13.42578125" style="18" customWidth="1"/>
    <col min="9" max="9" width="12.5703125" style="18" customWidth="1"/>
    <col min="10" max="10" width="22.140625" style="18" customWidth="1"/>
    <col min="11" max="11" width="18.85546875" style="18" customWidth="1"/>
    <col min="12" max="12" width="19.7109375" style="18" customWidth="1"/>
    <col min="13" max="13" width="18.7109375" style="18" customWidth="1"/>
    <col min="14" max="14" width="15.140625" style="18" customWidth="1"/>
    <col min="15" max="15" width="21.85546875" style="18" customWidth="1"/>
    <col min="16" max="16" width="19.42578125" style="18" customWidth="1"/>
    <col min="17" max="17" width="18.7109375" style="18" customWidth="1"/>
    <col min="18" max="18" width="22.140625" style="18" customWidth="1"/>
    <col min="19" max="19" width="12.85546875" style="18" customWidth="1"/>
    <col min="20" max="20" width="19.7109375" style="18" customWidth="1"/>
    <col min="21" max="21" width="21.42578125" style="18" customWidth="1"/>
    <col min="22" max="22" width="16.7109375" style="18" customWidth="1"/>
    <col min="23" max="23" width="26.85546875" style="18" customWidth="1"/>
    <col min="24" max="24" width="18.28515625" style="18" customWidth="1"/>
    <col min="25" max="25" width="26.140625" style="18" customWidth="1"/>
    <col min="26" max="26" width="17.7109375" style="18" customWidth="1"/>
    <col min="27" max="27" width="13.7109375" style="18" customWidth="1"/>
    <col min="28" max="28" width="19.28515625" style="18" customWidth="1"/>
    <col min="29" max="29" width="20.7109375" style="18" customWidth="1"/>
    <col min="30" max="30" width="23.5703125" style="18" customWidth="1"/>
    <col min="31" max="31" width="17.85546875" style="18" customWidth="1"/>
    <col min="32" max="32" width="22.42578125" style="18" customWidth="1"/>
    <col min="33" max="33" width="15" style="18" customWidth="1"/>
    <col min="34" max="34" width="18.5703125" style="18" customWidth="1"/>
    <col min="35" max="35" width="20.5703125" style="18" customWidth="1"/>
    <col min="36" max="36" width="19.7109375" style="18" customWidth="1"/>
    <col min="37" max="37" width="22.42578125" style="18" customWidth="1"/>
    <col min="38" max="38" width="23.85546875" style="18" customWidth="1"/>
    <col min="39" max="39" width="25.140625" style="18" customWidth="1"/>
    <col min="40" max="40" width="26.140625" style="18" customWidth="1"/>
    <col min="41" max="41" width="23.85546875" style="18" customWidth="1"/>
    <col min="42" max="42" width="20.5703125" style="18" customWidth="1"/>
    <col min="43" max="43" width="22.28515625" style="18" customWidth="1"/>
    <col min="44" max="44" width="22.7109375" style="18" bestFit="1" customWidth="1"/>
    <col min="45" max="45" width="21.140625" style="18" customWidth="1"/>
    <col min="46" max="46" width="14.5703125" style="18" customWidth="1"/>
    <col min="47" max="47" width="22" style="18" bestFit="1" customWidth="1"/>
    <col min="48" max="48" width="19.140625" style="18" bestFit="1" customWidth="1"/>
    <col min="49" max="49" width="21.85546875" style="18" bestFit="1" customWidth="1"/>
    <col min="50" max="50" width="14.5703125" style="18" bestFit="1" customWidth="1"/>
    <col min="51" max="702" width="6.140625" style="18"/>
    <col min="703" max="16384" width="6.140625" style="2"/>
  </cols>
  <sheetData>
    <row r="1" spans="3:50" ht="6" customHeight="1" x14ac:dyDescent="0.3"/>
    <row r="2" spans="3:50" x14ac:dyDescent="0.3">
      <c r="C2" s="3" t="s">
        <v>5</v>
      </c>
      <c r="D2" s="2" t="s">
        <v>41</v>
      </c>
      <c r="E2" s="19"/>
      <c r="F2" s="19"/>
      <c r="H2" s="21" t="s">
        <v>23</v>
      </c>
    </row>
    <row r="3" spans="3:50" ht="7.5" customHeight="1" x14ac:dyDescent="0.3"/>
    <row r="4" spans="3:50" x14ac:dyDescent="0.3">
      <c r="C4" s="3" t="s">
        <v>15</v>
      </c>
      <c r="D4" s="3" t="s">
        <v>14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3:50" x14ac:dyDescent="0.3">
      <c r="C5" s="4" t="s">
        <v>12</v>
      </c>
      <c r="D5" s="31" t="s">
        <v>41</v>
      </c>
      <c r="E5" s="22" t="s">
        <v>13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3:50" x14ac:dyDescent="0.3">
      <c r="C6" s="17" t="s">
        <v>41</v>
      </c>
      <c r="D6" s="23"/>
      <c r="E6" s="2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3:50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3:50" x14ac:dyDescent="0.3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3:50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3:50" x14ac:dyDescent="0.3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3:50" x14ac:dyDescent="0.3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3:50" x14ac:dyDescent="0.3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3:50" x14ac:dyDescent="0.3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3:50" x14ac:dyDescent="0.3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3:50" x14ac:dyDescent="0.3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3:50" x14ac:dyDescent="0.3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3:50" x14ac:dyDescent="0.3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3:50" x14ac:dyDescent="0.3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3:50" x14ac:dyDescent="0.3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3:50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3:50" x14ac:dyDescent="0.3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3:50" x14ac:dyDescent="0.3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3:50" x14ac:dyDescent="0.3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3:50" x14ac:dyDescent="0.3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3:50" x14ac:dyDescent="0.3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3:50" x14ac:dyDescent="0.3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3:50" x14ac:dyDescent="0.3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3:50" x14ac:dyDescent="0.3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3:50" x14ac:dyDescent="0.3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3:50" x14ac:dyDescent="0.3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3:50" x14ac:dyDescent="0.3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3:50" x14ac:dyDescent="0.3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3:50" x14ac:dyDescent="0.3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3:50" x14ac:dyDescent="0.3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3:50" x14ac:dyDescent="0.3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3:50" x14ac:dyDescent="0.3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3:50" x14ac:dyDescent="0.3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3:50" x14ac:dyDescent="0.3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3:50" x14ac:dyDescent="0.3">
      <c r="C39"/>
    </row>
    <row r="40" spans="3:50" x14ac:dyDescent="0.3">
      <c r="C40"/>
    </row>
    <row r="41" spans="3:50" x14ac:dyDescent="0.3">
      <c r="C41"/>
    </row>
    <row r="42" spans="3:50" x14ac:dyDescent="0.3">
      <c r="C42"/>
    </row>
    <row r="43" spans="3:50" x14ac:dyDescent="0.3">
      <c r="C43"/>
    </row>
    <row r="44" spans="3:50" x14ac:dyDescent="0.3">
      <c r="C44"/>
    </row>
    <row r="45" spans="3:50" x14ac:dyDescent="0.3">
      <c r="C45"/>
    </row>
    <row r="46" spans="3:50" x14ac:dyDescent="0.3">
      <c r="C46"/>
    </row>
    <row r="47" spans="3:50" x14ac:dyDescent="0.3">
      <c r="C47"/>
    </row>
    <row r="48" spans="3:50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</sheetData>
  <customSheetViews>
    <customSheetView guid="{1243F246-525E-48D5-BCD5-10109B205A3A}" showPageBreaks="1" fitToPage="1">
      <pageMargins left="0.7" right="0.7" top="0.75" bottom="0.75" header="0.3" footer="0.3"/>
      <pageSetup paperSize="262" orientation="landscape" horizontalDpi="300" verticalDpi="0" r:id="rId2"/>
    </customSheetView>
  </customSheetViews>
  <hyperlinks>
    <hyperlink ref="H2" location="'Top5'!A1" display="TOP 5 Summary"/>
  </hyperlinks>
  <pageMargins left="0.7" right="0.7" top="0.75" bottom="0.75" header="0.3" footer="0.3"/>
  <pageSetup paperSize="262" scale="68" orientation="landscape" horizontalDpi="300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ZZ91"/>
  <sheetViews>
    <sheetView topLeftCell="W1" zoomScale="91" zoomScaleNormal="91" workbookViewId="0">
      <selection activeCell="AL17" sqref="AL17"/>
    </sheetView>
  </sheetViews>
  <sheetFormatPr defaultColWidth="6.140625" defaultRowHeight="18.75" x14ac:dyDescent="0.3"/>
  <cols>
    <col min="1" max="2" width="6.140625" style="2"/>
    <col min="3" max="3" width="24.5703125" style="2" customWidth="1"/>
    <col min="4" max="4" width="20.140625" style="18" customWidth="1"/>
    <col min="5" max="5" width="14.5703125" style="18" bestFit="1" customWidth="1"/>
    <col min="6" max="6" width="26.85546875" style="18" bestFit="1" customWidth="1"/>
    <col min="7" max="7" width="10.5703125" style="18" bestFit="1" customWidth="1"/>
    <col min="8" max="8" width="12.7109375" style="18" bestFit="1" customWidth="1"/>
    <col min="9" max="10" width="10.5703125" style="18" customWidth="1"/>
    <col min="11" max="13" width="5.140625" style="18" customWidth="1"/>
    <col min="14" max="14" width="10.5703125" style="18" customWidth="1"/>
    <col min="15" max="16" width="5.140625" style="18" customWidth="1"/>
    <col min="17" max="17" width="10.5703125" style="18" customWidth="1"/>
    <col min="18" max="18" width="5.140625" style="18" customWidth="1"/>
    <col min="19" max="20" width="10.5703125" style="18" customWidth="1"/>
    <col min="21" max="22" width="5.140625" style="18" customWidth="1"/>
    <col min="23" max="24" width="10.5703125" style="18" customWidth="1"/>
    <col min="25" max="29" width="5.140625" style="18" customWidth="1"/>
    <col min="30" max="31" width="10.5703125" style="18" customWidth="1"/>
    <col min="32" max="33" width="5.140625" style="18" customWidth="1"/>
    <col min="34" max="34" width="10.5703125" style="18" bestFit="1" customWidth="1"/>
    <col min="35" max="36" width="10.5703125" style="18" customWidth="1"/>
    <col min="37" max="39" width="5.140625" style="18" customWidth="1"/>
    <col min="40" max="40" width="10.5703125" style="18" customWidth="1"/>
    <col min="41" max="45" width="5.140625" style="18" customWidth="1"/>
    <col min="46" max="46" width="14.5703125" style="18" customWidth="1"/>
    <col min="47" max="48" width="5.140625" style="18" customWidth="1"/>
    <col min="49" max="49" width="14.5703125" style="18" bestFit="1" customWidth="1"/>
    <col min="50" max="702" width="6.140625" style="18"/>
    <col min="703" max="16384" width="6.140625" style="2"/>
  </cols>
  <sheetData>
    <row r="1" spans="2:49" ht="6" customHeight="1" x14ac:dyDescent="0.3">
      <c r="B1" s="2" t="s">
        <v>22</v>
      </c>
    </row>
    <row r="2" spans="2:49" x14ac:dyDescent="0.3">
      <c r="C2" s="3" t="s">
        <v>5</v>
      </c>
      <c r="D2" s="2" t="s">
        <v>41</v>
      </c>
      <c r="E2" s="19"/>
      <c r="F2" s="19"/>
      <c r="H2" s="21" t="s">
        <v>23</v>
      </c>
    </row>
    <row r="3" spans="2:49" ht="7.5" customHeight="1" x14ac:dyDescent="0.3"/>
    <row r="4" spans="2:49" x14ac:dyDescent="0.3">
      <c r="C4" s="3" t="s">
        <v>15</v>
      </c>
      <c r="D4" s="3" t="s">
        <v>14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2:49" ht="48" x14ac:dyDescent="0.3">
      <c r="C5" s="4" t="s">
        <v>12</v>
      </c>
      <c r="D5" s="30" t="s">
        <v>41</v>
      </c>
      <c r="E5" s="22" t="s">
        <v>13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x14ac:dyDescent="0.3">
      <c r="C6" s="11" t="s">
        <v>41</v>
      </c>
      <c r="D6" s="23"/>
      <c r="E6" s="2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x14ac:dyDescent="0.3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49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2:49" x14ac:dyDescent="0.3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2:49" x14ac:dyDescent="0.3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2:49" x14ac:dyDescent="0.3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x14ac:dyDescent="0.3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49" x14ac:dyDescent="0.3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2:49" x14ac:dyDescent="0.3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49" x14ac:dyDescent="0.3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3:49" x14ac:dyDescent="0.3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3:49" x14ac:dyDescent="0.3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3:49" x14ac:dyDescent="0.3">
      <c r="C19"/>
    </row>
    <row r="20" spans="3:49" x14ac:dyDescent="0.3">
      <c r="C20"/>
    </row>
    <row r="21" spans="3:49" x14ac:dyDescent="0.3">
      <c r="C21"/>
    </row>
    <row r="22" spans="3:49" x14ac:dyDescent="0.3">
      <c r="C22"/>
    </row>
    <row r="23" spans="3:49" x14ac:dyDescent="0.3">
      <c r="C23"/>
    </row>
    <row r="24" spans="3:49" x14ac:dyDescent="0.3">
      <c r="C24"/>
    </row>
    <row r="25" spans="3:49" x14ac:dyDescent="0.3">
      <c r="C25"/>
    </row>
    <row r="26" spans="3:49" x14ac:dyDescent="0.3">
      <c r="C26"/>
    </row>
    <row r="27" spans="3:49" x14ac:dyDescent="0.3">
      <c r="C27"/>
    </row>
    <row r="28" spans="3:49" x14ac:dyDescent="0.3">
      <c r="C28"/>
    </row>
    <row r="29" spans="3:49" x14ac:dyDescent="0.3">
      <c r="C29"/>
    </row>
    <row r="30" spans="3:49" x14ac:dyDescent="0.3">
      <c r="C30"/>
    </row>
    <row r="31" spans="3:49" x14ac:dyDescent="0.3">
      <c r="C31"/>
    </row>
    <row r="32" spans="3:49" x14ac:dyDescent="0.3">
      <c r="C32"/>
    </row>
    <row r="33" spans="3:3" x14ac:dyDescent="0.3">
      <c r="C33"/>
    </row>
    <row r="34" spans="3:3" x14ac:dyDescent="0.3">
      <c r="C34"/>
    </row>
    <row r="35" spans="3:3" x14ac:dyDescent="0.3">
      <c r="C35"/>
    </row>
    <row r="36" spans="3:3" x14ac:dyDescent="0.3">
      <c r="C36"/>
    </row>
    <row r="37" spans="3:3" x14ac:dyDescent="0.3">
      <c r="C37"/>
    </row>
    <row r="38" spans="3:3" x14ac:dyDescent="0.3">
      <c r="C38"/>
    </row>
    <row r="39" spans="3:3" x14ac:dyDescent="0.3">
      <c r="C39"/>
    </row>
    <row r="40" spans="3:3" x14ac:dyDescent="0.3">
      <c r="C40"/>
    </row>
    <row r="41" spans="3:3" x14ac:dyDescent="0.3">
      <c r="C41"/>
    </row>
    <row r="42" spans="3:3" x14ac:dyDescent="0.3">
      <c r="C42"/>
    </row>
    <row r="43" spans="3:3" x14ac:dyDescent="0.3">
      <c r="C43"/>
    </row>
    <row r="44" spans="3:3" x14ac:dyDescent="0.3">
      <c r="C44"/>
    </row>
    <row r="45" spans="3:3" x14ac:dyDescent="0.3">
      <c r="C45"/>
    </row>
    <row r="46" spans="3:3" x14ac:dyDescent="0.3">
      <c r="C46"/>
    </row>
    <row r="47" spans="3:3" x14ac:dyDescent="0.3">
      <c r="C47"/>
    </row>
    <row r="48" spans="3:3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</sheetData>
  <customSheetViews>
    <customSheetView guid="{1243F246-525E-48D5-BCD5-10109B205A3A}" showPageBreaks="1" fitToPage="1">
      <selection activeCell="C11" sqref="C11"/>
      <pageMargins left="0.7" right="0.7" top="0.75" bottom="0.75" header="0.3" footer="0.3"/>
      <pageSetup paperSize="262" orientation="landscape" horizontalDpi="300" verticalDpi="0" r:id="rId2"/>
    </customSheetView>
  </customSheetViews>
  <hyperlinks>
    <hyperlink ref="H2" location="'Top5'!A1" display="TOP 5 Summary"/>
  </hyperlinks>
  <pageMargins left="0.7" right="0.7" top="0.75" bottom="0.75" header="0.3" footer="0.3"/>
  <pageSetup paperSize="262" scale="87" orientation="landscape" horizontalDpi="300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ZZ91"/>
  <sheetViews>
    <sheetView topLeftCell="Z1" zoomScale="91" zoomScaleNormal="91" workbookViewId="0">
      <selection activeCell="AL17" sqref="AL17"/>
    </sheetView>
  </sheetViews>
  <sheetFormatPr defaultColWidth="6.140625" defaultRowHeight="18.75" x14ac:dyDescent="0.3"/>
  <cols>
    <col min="1" max="2" width="6.140625" style="2"/>
    <col min="3" max="3" width="24.5703125" style="2" customWidth="1"/>
    <col min="4" max="4" width="20.140625" style="18" customWidth="1"/>
    <col min="5" max="5" width="6.85546875" style="18" bestFit="1" customWidth="1"/>
    <col min="6" max="6" width="5.140625" style="18" customWidth="1"/>
    <col min="7" max="7" width="4.7109375" style="18" bestFit="1" customWidth="1"/>
    <col min="8" max="8" width="12.7109375" style="18" customWidth="1"/>
    <col min="9" max="10" width="5.140625" style="18" customWidth="1"/>
    <col min="11" max="11" width="10.5703125" style="18" customWidth="1"/>
    <col min="12" max="12" width="5.140625" style="18" bestFit="1" customWidth="1"/>
    <col min="13" max="15" width="5.140625" style="18" customWidth="1"/>
    <col min="16" max="16" width="10.5703125" style="18" customWidth="1"/>
    <col min="17" max="18" width="5.140625" style="18" customWidth="1"/>
    <col min="19" max="19" width="10.5703125" style="18" customWidth="1"/>
    <col min="20" max="25" width="5.140625" style="18" customWidth="1"/>
    <col min="26" max="26" width="10.5703125" style="18" customWidth="1"/>
    <col min="27" max="28" width="5.140625" style="18" customWidth="1"/>
    <col min="29" max="29" width="9.140625" style="18" customWidth="1"/>
    <col min="30" max="32" width="5.140625" style="18" customWidth="1"/>
    <col min="33" max="33" width="10.5703125" style="18" customWidth="1"/>
    <col min="34" max="45" width="5.140625" style="18" customWidth="1"/>
    <col min="46" max="46" width="10.5703125" style="18" customWidth="1"/>
    <col min="47" max="47" width="5.140625" style="18" customWidth="1"/>
    <col min="48" max="49" width="10.5703125" style="18" bestFit="1" customWidth="1"/>
    <col min="50" max="702" width="6.140625" style="18"/>
    <col min="703" max="16384" width="6.140625" style="2"/>
  </cols>
  <sheetData>
    <row r="1" spans="2:49" ht="6" customHeight="1" x14ac:dyDescent="0.3">
      <c r="B1" s="2" t="s">
        <v>22</v>
      </c>
    </row>
    <row r="2" spans="2:49" x14ac:dyDescent="0.3">
      <c r="C2" s="3" t="s">
        <v>5</v>
      </c>
      <c r="D2" s="2" t="s">
        <v>41</v>
      </c>
      <c r="E2" s="19"/>
      <c r="F2" s="19"/>
      <c r="H2" s="21" t="s">
        <v>23</v>
      </c>
    </row>
    <row r="3" spans="2:49" ht="7.5" customHeight="1" x14ac:dyDescent="0.3"/>
    <row r="4" spans="2:49" x14ac:dyDescent="0.3">
      <c r="C4" s="3" t="s">
        <v>15</v>
      </c>
      <c r="D4" s="3" t="s">
        <v>14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2:49" ht="75" x14ac:dyDescent="0.3">
      <c r="C5" s="4" t="s">
        <v>12</v>
      </c>
      <c r="D5" s="30" t="s">
        <v>41</v>
      </c>
      <c r="E5" s="25" t="s">
        <v>13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x14ac:dyDescent="0.3">
      <c r="C6" s="12" t="s">
        <v>41</v>
      </c>
      <c r="D6" s="23"/>
      <c r="E6" s="2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x14ac:dyDescent="0.3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49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2:49" x14ac:dyDescent="0.3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2:49" x14ac:dyDescent="0.3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2:49" x14ac:dyDescent="0.3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x14ac:dyDescent="0.3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49" x14ac:dyDescent="0.3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2:49" x14ac:dyDescent="0.3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2:49" x14ac:dyDescent="0.3">
      <c r="C16"/>
    </row>
    <row r="17" spans="3:3" x14ac:dyDescent="0.3">
      <c r="C17"/>
    </row>
    <row r="18" spans="3:3" x14ac:dyDescent="0.3">
      <c r="C18"/>
    </row>
    <row r="19" spans="3:3" x14ac:dyDescent="0.3">
      <c r="C19"/>
    </row>
    <row r="20" spans="3:3" x14ac:dyDescent="0.3">
      <c r="C20"/>
    </row>
    <row r="21" spans="3:3" x14ac:dyDescent="0.3">
      <c r="C21"/>
    </row>
    <row r="22" spans="3:3" x14ac:dyDescent="0.3">
      <c r="C22"/>
    </row>
    <row r="23" spans="3:3" x14ac:dyDescent="0.3">
      <c r="C23"/>
    </row>
    <row r="24" spans="3:3" x14ac:dyDescent="0.3">
      <c r="C24"/>
    </row>
    <row r="25" spans="3:3" x14ac:dyDescent="0.3">
      <c r="C25"/>
    </row>
    <row r="26" spans="3:3" x14ac:dyDescent="0.3">
      <c r="C26"/>
    </row>
    <row r="27" spans="3:3" x14ac:dyDescent="0.3">
      <c r="C27"/>
    </row>
    <row r="28" spans="3:3" x14ac:dyDescent="0.3">
      <c r="C28"/>
    </row>
    <row r="29" spans="3:3" x14ac:dyDescent="0.3">
      <c r="C29"/>
    </row>
    <row r="30" spans="3:3" x14ac:dyDescent="0.3">
      <c r="C30"/>
    </row>
    <row r="31" spans="3:3" x14ac:dyDescent="0.3">
      <c r="C31"/>
    </row>
    <row r="32" spans="3:3" x14ac:dyDescent="0.3">
      <c r="C32"/>
    </row>
    <row r="33" spans="3:3" x14ac:dyDescent="0.3">
      <c r="C33"/>
    </row>
    <row r="34" spans="3:3" x14ac:dyDescent="0.3">
      <c r="C34"/>
    </row>
    <row r="35" spans="3:3" x14ac:dyDescent="0.3">
      <c r="C35"/>
    </row>
    <row r="36" spans="3:3" x14ac:dyDescent="0.3">
      <c r="C36"/>
    </row>
    <row r="37" spans="3:3" x14ac:dyDescent="0.3">
      <c r="C37"/>
    </row>
    <row r="38" spans="3:3" x14ac:dyDescent="0.3">
      <c r="C38"/>
    </row>
    <row r="39" spans="3:3" x14ac:dyDescent="0.3">
      <c r="C39"/>
    </row>
    <row r="40" spans="3:3" x14ac:dyDescent="0.3">
      <c r="C40"/>
    </row>
    <row r="41" spans="3:3" x14ac:dyDescent="0.3">
      <c r="C41"/>
    </row>
    <row r="42" spans="3:3" x14ac:dyDescent="0.3">
      <c r="C42"/>
    </row>
    <row r="43" spans="3:3" x14ac:dyDescent="0.3">
      <c r="C43"/>
    </row>
    <row r="44" spans="3:3" x14ac:dyDescent="0.3">
      <c r="C44"/>
    </row>
    <row r="45" spans="3:3" x14ac:dyDescent="0.3">
      <c r="C45"/>
    </row>
    <row r="46" spans="3:3" x14ac:dyDescent="0.3">
      <c r="C46"/>
    </row>
    <row r="47" spans="3:3" x14ac:dyDescent="0.3">
      <c r="C47"/>
    </row>
    <row r="48" spans="3:3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</sheetData>
  <customSheetViews>
    <customSheetView guid="{1243F246-525E-48D5-BCD5-10109B205A3A}" showPageBreaks="1" fitToPage="1">
      <selection activeCell="C11" sqref="C11"/>
      <pageMargins left="0.7" right="0.7" top="0.75" bottom="0.75" header="0.3" footer="0.3"/>
      <pageSetup paperSize="262" orientation="landscape" horizontalDpi="300" verticalDpi="0" r:id="rId2"/>
    </customSheetView>
  </customSheetViews>
  <hyperlinks>
    <hyperlink ref="H2" location="'Top5'!A1" display="TOP 5 Summary"/>
  </hyperlinks>
  <pageMargins left="0.7" right="0.7" top="0.75" bottom="0.75" header="0.3" footer="0.3"/>
  <pageSetup paperSize="262" scale="85" orientation="landscape" horizontalDpi="3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C1:ZZ111"/>
  <sheetViews>
    <sheetView topLeftCell="AB1" zoomScale="80" zoomScaleNormal="80" workbookViewId="0">
      <selection activeCell="AL17" sqref="AL17"/>
    </sheetView>
  </sheetViews>
  <sheetFormatPr defaultColWidth="6.140625" defaultRowHeight="18.75" x14ac:dyDescent="0.3"/>
  <cols>
    <col min="1" max="2" width="6.140625" style="2"/>
    <col min="3" max="3" width="24.5703125" style="2" customWidth="1"/>
    <col min="4" max="4" width="20.28515625" style="18" customWidth="1"/>
    <col min="5" max="5" width="14.5703125" style="18" customWidth="1"/>
    <col min="6" max="6" width="9.140625" style="18" bestFit="1" customWidth="1"/>
    <col min="7" max="7" width="10.5703125" style="18" bestFit="1" customWidth="1"/>
    <col min="8" max="8" width="13.42578125" style="18" customWidth="1"/>
    <col min="9" max="9" width="12.5703125" style="18" customWidth="1"/>
    <col min="10" max="10" width="22.140625" style="18" customWidth="1"/>
    <col min="11" max="11" width="18.85546875" style="18" customWidth="1"/>
    <col min="12" max="12" width="19.7109375" style="18" customWidth="1"/>
    <col min="13" max="13" width="18.7109375" style="18" customWidth="1"/>
    <col min="14" max="14" width="15.140625" style="18" customWidth="1"/>
    <col min="15" max="15" width="21.85546875" style="18" customWidth="1"/>
    <col min="16" max="16" width="19.42578125" style="18" customWidth="1"/>
    <col min="17" max="17" width="18.7109375" style="18" customWidth="1"/>
    <col min="18" max="18" width="22.140625" style="18" customWidth="1"/>
    <col min="19" max="19" width="12.85546875" style="18" customWidth="1"/>
    <col min="20" max="20" width="19.7109375" style="18" customWidth="1"/>
    <col min="21" max="21" width="21.42578125" style="18" customWidth="1"/>
    <col min="22" max="22" width="16.7109375" style="18" customWidth="1"/>
    <col min="23" max="23" width="26.85546875" style="18" customWidth="1"/>
    <col min="24" max="24" width="18.28515625" style="18" customWidth="1"/>
    <col min="25" max="25" width="26.140625" style="18" customWidth="1"/>
    <col min="26" max="26" width="17.7109375" style="18" customWidth="1"/>
    <col min="27" max="27" width="13.5703125" style="18" customWidth="1"/>
    <col min="28" max="28" width="19.28515625" style="18" customWidth="1"/>
    <col min="29" max="29" width="20.5703125" style="18" customWidth="1"/>
    <col min="30" max="30" width="23.5703125" style="18" customWidth="1"/>
    <col min="31" max="31" width="17.85546875" style="18" customWidth="1"/>
    <col min="32" max="32" width="22.42578125" style="18" customWidth="1"/>
    <col min="33" max="33" width="15" style="18" customWidth="1"/>
    <col min="34" max="34" width="18.5703125" style="18" customWidth="1"/>
    <col min="35" max="35" width="20.5703125" style="18" customWidth="1"/>
    <col min="36" max="36" width="19.7109375" style="18" customWidth="1"/>
    <col min="37" max="37" width="22.42578125" style="18" customWidth="1"/>
    <col min="38" max="38" width="23.85546875" style="18" customWidth="1"/>
    <col min="39" max="39" width="25.140625" style="18" customWidth="1"/>
    <col min="40" max="40" width="26.140625" style="18" customWidth="1"/>
    <col min="41" max="41" width="23.85546875" style="18" customWidth="1"/>
    <col min="42" max="42" width="20.5703125" style="18" customWidth="1"/>
    <col min="43" max="43" width="22.28515625" style="18" customWidth="1"/>
    <col min="44" max="44" width="22.7109375" style="18" bestFit="1" customWidth="1"/>
    <col min="45" max="45" width="21.140625" style="18" customWidth="1"/>
    <col min="46" max="46" width="14.5703125" style="18" customWidth="1"/>
    <col min="47" max="47" width="22" style="18" bestFit="1" customWidth="1"/>
    <col min="48" max="48" width="19.140625" style="18" bestFit="1" customWidth="1"/>
    <col min="49" max="49" width="21.85546875" style="18" bestFit="1" customWidth="1"/>
    <col min="50" max="50" width="14.5703125" style="18" bestFit="1" customWidth="1"/>
    <col min="51" max="702" width="6.140625" style="18"/>
    <col min="703" max="16384" width="6.140625" style="2"/>
  </cols>
  <sheetData>
    <row r="1" spans="3:50" ht="6" customHeight="1" x14ac:dyDescent="0.3"/>
    <row r="2" spans="3:50" x14ac:dyDescent="0.3">
      <c r="C2" s="3" t="s">
        <v>5</v>
      </c>
      <c r="D2" s="2" t="s">
        <v>41</v>
      </c>
      <c r="E2" s="19"/>
      <c r="F2" s="19"/>
      <c r="H2" s="21" t="s">
        <v>23</v>
      </c>
    </row>
    <row r="3" spans="3:50" ht="7.5" customHeight="1" x14ac:dyDescent="0.3"/>
    <row r="4" spans="3:50" x14ac:dyDescent="0.3">
      <c r="C4" s="3" t="s">
        <v>15</v>
      </c>
      <c r="D4" s="3" t="s">
        <v>14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3:50" x14ac:dyDescent="0.3">
      <c r="C5" s="4" t="s">
        <v>12</v>
      </c>
      <c r="D5" s="31" t="s">
        <v>41</v>
      </c>
      <c r="E5" s="22" t="s">
        <v>13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3:50" x14ac:dyDescent="0.3">
      <c r="C6" s="17" t="s">
        <v>41</v>
      </c>
      <c r="D6" s="23"/>
      <c r="E6" s="2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3:50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3:50" x14ac:dyDescent="0.3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3:50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3:50" x14ac:dyDescent="0.3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3:50" x14ac:dyDescent="0.3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3:50" x14ac:dyDescent="0.3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3:50" x14ac:dyDescent="0.3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3:50" x14ac:dyDescent="0.3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3:50" x14ac:dyDescent="0.3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3:50" x14ac:dyDescent="0.3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3:50" x14ac:dyDescent="0.3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3:50" x14ac:dyDescent="0.3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3:50" x14ac:dyDescent="0.3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3:50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3:50" x14ac:dyDescent="0.3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3:50" x14ac:dyDescent="0.3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3:50" x14ac:dyDescent="0.3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3:50" x14ac:dyDescent="0.3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3:50" x14ac:dyDescent="0.3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3:50" x14ac:dyDescent="0.3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3:50" x14ac:dyDescent="0.3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3:50" x14ac:dyDescent="0.3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3:50" x14ac:dyDescent="0.3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3:50" x14ac:dyDescent="0.3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3:50" x14ac:dyDescent="0.3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3:50" x14ac:dyDescent="0.3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3:50" x14ac:dyDescent="0.3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3:50" x14ac:dyDescent="0.3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3:50" x14ac:dyDescent="0.3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3:50" x14ac:dyDescent="0.3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3:50" x14ac:dyDescent="0.3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3:50" x14ac:dyDescent="0.3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3:50" x14ac:dyDescent="0.3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3:50" x14ac:dyDescent="0.3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3:50" x14ac:dyDescent="0.3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3:50" x14ac:dyDescent="0.3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3:50" x14ac:dyDescent="0.3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3:50" x14ac:dyDescent="0.3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3:50" x14ac:dyDescent="0.3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3:50" x14ac:dyDescent="0.3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3:50" x14ac:dyDescent="0.3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3:50" x14ac:dyDescent="0.3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3:50" x14ac:dyDescent="0.3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3:50" x14ac:dyDescent="0.3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3:50" x14ac:dyDescent="0.3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3:50" x14ac:dyDescent="0.3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3:50" x14ac:dyDescent="0.3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3:50" x14ac:dyDescent="0.3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3:50" x14ac:dyDescent="0.3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3:50" x14ac:dyDescent="0.3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3:50" x14ac:dyDescent="0.3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3:50" x14ac:dyDescent="0.3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3:50" x14ac:dyDescent="0.3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3:50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3:50" x14ac:dyDescent="0.3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3:50" x14ac:dyDescent="0.3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3:50" x14ac:dyDescent="0.3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3:50" x14ac:dyDescent="0.3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3:50" x14ac:dyDescent="0.3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3:50" x14ac:dyDescent="0.3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3:50" x14ac:dyDescent="0.3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3:50" x14ac:dyDescent="0.3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3:50" x14ac:dyDescent="0.3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3:50" x14ac:dyDescent="0.3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3:50" x14ac:dyDescent="0.3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3:50" x14ac:dyDescent="0.3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3:50" x14ac:dyDescent="0.3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3:50" x14ac:dyDescent="0.3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</row>
    <row r="75" spans="3:50" x14ac:dyDescent="0.3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3:50" x14ac:dyDescent="0.3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3:50" x14ac:dyDescent="0.3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3:50" x14ac:dyDescent="0.3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3:50" x14ac:dyDescent="0.3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3:50" x14ac:dyDescent="0.3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3:50" x14ac:dyDescent="0.3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3:50" x14ac:dyDescent="0.3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3:50" x14ac:dyDescent="0.3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3:50" x14ac:dyDescent="0.3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3:50" x14ac:dyDescent="0.3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3:50" x14ac:dyDescent="0.3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3:50" x14ac:dyDescent="0.3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3:50" x14ac:dyDescent="0.3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3:50" x14ac:dyDescent="0.3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3:50" x14ac:dyDescent="0.3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3:50" x14ac:dyDescent="0.3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</row>
    <row r="92" spans="3:50" x14ac:dyDescent="0.3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</row>
    <row r="93" spans="3:50" x14ac:dyDescent="0.3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</row>
    <row r="94" spans="3:50" x14ac:dyDescent="0.3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</row>
    <row r="95" spans="3:50" x14ac:dyDescent="0.3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</row>
    <row r="96" spans="3:50" x14ac:dyDescent="0.3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</row>
    <row r="97" spans="3:50" x14ac:dyDescent="0.3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</row>
    <row r="98" spans="3:50" x14ac:dyDescent="0.3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</row>
    <row r="99" spans="3:50" x14ac:dyDescent="0.3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</row>
    <row r="100" spans="3:50" x14ac:dyDescent="0.3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</row>
    <row r="101" spans="3:50" x14ac:dyDescent="0.3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</row>
    <row r="102" spans="3:50" x14ac:dyDescent="0.3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</row>
    <row r="103" spans="3:50" x14ac:dyDescent="0.3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</row>
    <row r="104" spans="3:50" x14ac:dyDescent="0.3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</row>
    <row r="105" spans="3:50" x14ac:dyDescent="0.3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</row>
    <row r="106" spans="3:50" x14ac:dyDescent="0.3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</row>
    <row r="107" spans="3:50" x14ac:dyDescent="0.3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3:50" x14ac:dyDescent="0.3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3:50" x14ac:dyDescent="0.3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3:50" x14ac:dyDescent="0.3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</row>
    <row r="111" spans="3:50" x14ac:dyDescent="0.3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</row>
  </sheetData>
  <customSheetViews>
    <customSheetView guid="{1243F246-525E-48D5-BCD5-10109B205A3A}" showPageBreaks="1" fitToPage="1">
      <selection activeCell="C11" sqref="C11"/>
      <pageMargins left="0.7" right="0.7" top="0.75" bottom="0.75" header="0.3" footer="0.3"/>
      <pageSetup paperSize="262" scale="81" orientation="landscape" horizontalDpi="300" verticalDpi="0" r:id="rId2"/>
    </customSheetView>
  </customSheetViews>
  <hyperlinks>
    <hyperlink ref="H2" location="'Top5'!A1" display="TOP 5 Summary"/>
  </hyperlinks>
  <pageMargins left="0.7" right="0.7" top="0.75" bottom="0.75" header="0.3" footer="0.3"/>
  <pageSetup paperSize="262" scale="61" orientation="landscape" horizontalDpi="300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C1:ZZ106"/>
  <sheetViews>
    <sheetView topLeftCell="AG1" zoomScale="91" zoomScaleNormal="91" workbookViewId="0">
      <selection activeCell="AL17" sqref="AL17"/>
    </sheetView>
  </sheetViews>
  <sheetFormatPr defaultColWidth="6.140625" defaultRowHeight="18.75" x14ac:dyDescent="0.3"/>
  <cols>
    <col min="1" max="2" width="6.140625" style="2"/>
    <col min="3" max="3" width="24.5703125" style="2" customWidth="1"/>
    <col min="4" max="4" width="20.140625" style="18" customWidth="1"/>
    <col min="5" max="5" width="14.5703125" style="18" customWidth="1"/>
    <col min="6" max="6" width="10.5703125" style="18" bestFit="1" customWidth="1"/>
    <col min="7" max="7" width="9.140625" style="18" bestFit="1" customWidth="1"/>
    <col min="8" max="8" width="13.42578125" style="18" customWidth="1"/>
    <col min="9" max="9" width="12.5703125" style="18" customWidth="1"/>
    <col min="10" max="10" width="22.140625" style="18" customWidth="1"/>
    <col min="11" max="11" width="18.85546875" style="18" customWidth="1"/>
    <col min="12" max="12" width="19.7109375" style="18" bestFit="1" customWidth="1"/>
    <col min="13" max="13" width="18.7109375" style="18" customWidth="1"/>
    <col min="14" max="14" width="15.140625" style="18" customWidth="1"/>
    <col min="15" max="15" width="21.85546875" style="18" customWidth="1"/>
    <col min="16" max="16" width="19.42578125" style="18" customWidth="1"/>
    <col min="17" max="17" width="18.7109375" style="18" customWidth="1"/>
    <col min="18" max="18" width="22.140625" style="18" customWidth="1"/>
    <col min="19" max="19" width="12.85546875" style="18" customWidth="1"/>
    <col min="20" max="20" width="19.7109375" style="18" customWidth="1"/>
    <col min="21" max="21" width="21.42578125" style="18" customWidth="1"/>
    <col min="22" max="22" width="16.7109375" style="18" customWidth="1"/>
    <col min="23" max="23" width="26.85546875" style="18" customWidth="1"/>
    <col min="24" max="24" width="18.28515625" style="18" customWidth="1"/>
    <col min="25" max="25" width="26.140625" style="18" customWidth="1"/>
    <col min="26" max="26" width="17.7109375" style="18" customWidth="1"/>
    <col min="27" max="27" width="13.7109375" style="18" customWidth="1"/>
    <col min="28" max="28" width="19.28515625" style="18" customWidth="1"/>
    <col min="29" max="29" width="20.7109375" style="18" customWidth="1"/>
    <col min="30" max="30" width="23.5703125" style="18" customWidth="1"/>
    <col min="31" max="31" width="17.85546875" style="18" customWidth="1"/>
    <col min="32" max="32" width="22.42578125" style="18" customWidth="1"/>
    <col min="33" max="33" width="15" style="18" customWidth="1"/>
    <col min="34" max="34" width="18.5703125" style="18" customWidth="1"/>
    <col min="35" max="35" width="20.5703125" style="18" customWidth="1"/>
    <col min="36" max="36" width="19.7109375" style="18" customWidth="1"/>
    <col min="37" max="37" width="22.42578125" style="18" customWidth="1"/>
    <col min="38" max="38" width="23.85546875" style="18" customWidth="1"/>
    <col min="39" max="39" width="25.140625" style="18" customWidth="1"/>
    <col min="40" max="40" width="26.140625" style="18" customWidth="1"/>
    <col min="41" max="41" width="23.85546875" style="18" customWidth="1"/>
    <col min="42" max="42" width="20.5703125" style="18" customWidth="1"/>
    <col min="43" max="43" width="22.28515625" style="18" customWidth="1"/>
    <col min="44" max="44" width="22.7109375" style="18" bestFit="1" customWidth="1"/>
    <col min="45" max="45" width="21.140625" style="18" customWidth="1"/>
    <col min="46" max="46" width="14.5703125" style="18" customWidth="1"/>
    <col min="47" max="47" width="22" style="18" bestFit="1" customWidth="1"/>
    <col min="48" max="48" width="19.140625" style="18" bestFit="1" customWidth="1"/>
    <col min="49" max="49" width="21.85546875" style="18" bestFit="1" customWidth="1"/>
    <col min="50" max="50" width="14.5703125" style="18" bestFit="1" customWidth="1"/>
    <col min="51" max="702" width="6.140625" style="18"/>
    <col min="703" max="16384" width="6.140625" style="2"/>
  </cols>
  <sheetData>
    <row r="1" spans="3:50" ht="6" customHeight="1" x14ac:dyDescent="0.3"/>
    <row r="2" spans="3:50" x14ac:dyDescent="0.3">
      <c r="C2" s="3" t="s">
        <v>5</v>
      </c>
      <c r="D2" s="2" t="s">
        <v>41</v>
      </c>
      <c r="E2" s="19"/>
      <c r="F2" s="19"/>
      <c r="H2" s="21" t="s">
        <v>23</v>
      </c>
    </row>
    <row r="3" spans="3:50" ht="7.5" customHeight="1" x14ac:dyDescent="0.3"/>
    <row r="4" spans="3:50" x14ac:dyDescent="0.3">
      <c r="C4" s="3" t="s">
        <v>15</v>
      </c>
      <c r="D4" s="3" t="s">
        <v>14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3:50" x14ac:dyDescent="0.3">
      <c r="C5" s="4" t="s">
        <v>12</v>
      </c>
      <c r="D5" s="31" t="s">
        <v>41</v>
      </c>
      <c r="E5" s="22" t="s">
        <v>13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3:50" x14ac:dyDescent="0.3">
      <c r="C6" s="12" t="s">
        <v>41</v>
      </c>
      <c r="D6" s="23"/>
      <c r="E6" s="2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3:50" x14ac:dyDescent="0.3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3:50" x14ac:dyDescent="0.3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3:50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3:50" x14ac:dyDescent="0.3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3:50" x14ac:dyDescent="0.3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3:50" x14ac:dyDescent="0.3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3:50" x14ac:dyDescent="0.3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3:50" x14ac:dyDescent="0.3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3:50" x14ac:dyDescent="0.3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3:50" x14ac:dyDescent="0.3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3:50" x14ac:dyDescent="0.3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3:50" x14ac:dyDescent="0.3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3:50" x14ac:dyDescent="0.3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3:50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3:50" x14ac:dyDescent="0.3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3:50" x14ac:dyDescent="0.3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3:50" x14ac:dyDescent="0.3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3:50" x14ac:dyDescent="0.3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3:50" x14ac:dyDescent="0.3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3:50" x14ac:dyDescent="0.3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3:50" x14ac:dyDescent="0.3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3:50" x14ac:dyDescent="0.3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3:50" x14ac:dyDescent="0.3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3:50" x14ac:dyDescent="0.3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3:50" x14ac:dyDescent="0.3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3:50" x14ac:dyDescent="0.3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3:50" x14ac:dyDescent="0.3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3:50" x14ac:dyDescent="0.3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3:50" x14ac:dyDescent="0.3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3:50" x14ac:dyDescent="0.3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3:50" x14ac:dyDescent="0.3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3:50" x14ac:dyDescent="0.3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3:50" x14ac:dyDescent="0.3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3:50" x14ac:dyDescent="0.3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3:50" x14ac:dyDescent="0.3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3:50" x14ac:dyDescent="0.3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3:50" x14ac:dyDescent="0.3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3:50" x14ac:dyDescent="0.3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3:50" x14ac:dyDescent="0.3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3:50" x14ac:dyDescent="0.3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3:50" x14ac:dyDescent="0.3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3:50" x14ac:dyDescent="0.3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3:50" x14ac:dyDescent="0.3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3:50" x14ac:dyDescent="0.3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3:50" x14ac:dyDescent="0.3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3:50" x14ac:dyDescent="0.3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3:50" x14ac:dyDescent="0.3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3:50" x14ac:dyDescent="0.3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3:50" x14ac:dyDescent="0.3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3:50" x14ac:dyDescent="0.3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3:50" x14ac:dyDescent="0.3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3:50" x14ac:dyDescent="0.3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3:50" x14ac:dyDescent="0.3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3:50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3:50" x14ac:dyDescent="0.3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3:50" x14ac:dyDescent="0.3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3:50" x14ac:dyDescent="0.3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3:50" x14ac:dyDescent="0.3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3:50" x14ac:dyDescent="0.3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3:50" x14ac:dyDescent="0.3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3:50" x14ac:dyDescent="0.3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3:50" x14ac:dyDescent="0.3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3:50" x14ac:dyDescent="0.3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3:50" x14ac:dyDescent="0.3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3:50" x14ac:dyDescent="0.3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3:50" x14ac:dyDescent="0.3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3:50" x14ac:dyDescent="0.3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3:50" x14ac:dyDescent="0.3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3:50" x14ac:dyDescent="0.3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3:50" x14ac:dyDescent="0.3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3:50" x14ac:dyDescent="0.3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3:50" x14ac:dyDescent="0.3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3:50" x14ac:dyDescent="0.3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3:50" x14ac:dyDescent="0.3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3:46" x14ac:dyDescent="0.3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3:46" x14ac:dyDescent="0.3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3:46" x14ac:dyDescent="0.3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3:46" x14ac:dyDescent="0.3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3:46" x14ac:dyDescent="0.3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3:46" x14ac:dyDescent="0.3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3:46" x14ac:dyDescent="0.3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3:46" x14ac:dyDescent="0.3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3:46" x14ac:dyDescent="0.3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3:46" x14ac:dyDescent="0.3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3:46" x14ac:dyDescent="0.3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3:46" x14ac:dyDescent="0.3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3:46" x14ac:dyDescent="0.3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3:46" x14ac:dyDescent="0.3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3:46" x14ac:dyDescent="0.3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3:46" x14ac:dyDescent="0.3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3:46" x14ac:dyDescent="0.3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3:46" x14ac:dyDescent="0.3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3:46" x14ac:dyDescent="0.3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3:46" x14ac:dyDescent="0.3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3:46" x14ac:dyDescent="0.3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3:46" x14ac:dyDescent="0.3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3:46" x14ac:dyDescent="0.3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3:46" x14ac:dyDescent="0.3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3:46" x14ac:dyDescent="0.3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3:46" x14ac:dyDescent="0.3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</sheetData>
  <customSheetViews>
    <customSheetView guid="{1243F246-525E-48D5-BCD5-10109B205A3A}" showPageBreaks="1" fitToPage="1">
      <selection activeCell="C11" sqref="C11"/>
      <pageMargins left="0.7" right="0.7" top="0.75" bottom="0.75" header="0.3" footer="0.3"/>
      <pageSetup paperSize="262" orientation="landscape" horizontalDpi="300" verticalDpi="0" r:id="rId2"/>
    </customSheetView>
  </customSheetViews>
  <hyperlinks>
    <hyperlink ref="H2" location="'Top5'!A1" display="TOP 5 Summary"/>
  </hyperlinks>
  <pageMargins left="0.7" right="0.7" top="0.75" bottom="0.75" header="0.3" footer="0.3"/>
  <pageSetup paperSize="262" scale="67" orientation="landscape" horizontalDpi="30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Data</vt:lpstr>
      <vt:lpstr>FPO.</vt:lpstr>
      <vt:lpstr>MPO.</vt:lpstr>
      <vt:lpstr>MPM.</vt:lpstr>
      <vt:lpstr>MPG.</vt:lpstr>
      <vt:lpstr>FA1.</vt:lpstr>
      <vt:lpstr>FA2.</vt:lpstr>
      <vt:lpstr>MA1.</vt:lpstr>
      <vt:lpstr>MA2.</vt:lpstr>
      <vt:lpstr>MA3.</vt:lpstr>
      <vt:lpstr>MM1.</vt:lpstr>
      <vt:lpstr>MG1.</vt:lpstr>
      <vt:lpstr>FPO+</vt:lpstr>
      <vt:lpstr>MPO+</vt:lpstr>
      <vt:lpstr>MPM+</vt:lpstr>
      <vt:lpstr>MPG+</vt:lpstr>
      <vt:lpstr>FA1+</vt:lpstr>
      <vt:lpstr>FA2+</vt:lpstr>
      <vt:lpstr>MA1+</vt:lpstr>
      <vt:lpstr>MA2+</vt:lpstr>
      <vt:lpstr>MA3+</vt:lpstr>
      <vt:lpstr>MM1+</vt:lpstr>
      <vt:lpstr>MG1+</vt:lpstr>
      <vt:lpstr>MJ1+</vt:lpstr>
      <vt:lpstr>Cover</vt:lpstr>
      <vt:lpstr>Top5</vt:lpstr>
      <vt:lpstr>FPO</vt:lpstr>
      <vt:lpstr>MPO</vt:lpstr>
      <vt:lpstr>MPM</vt:lpstr>
      <vt:lpstr>MPG</vt:lpstr>
      <vt:lpstr>FA1</vt:lpstr>
      <vt:lpstr>FA2</vt:lpstr>
      <vt:lpstr>MA1</vt:lpstr>
      <vt:lpstr>MA2</vt:lpstr>
      <vt:lpstr>MA3</vt:lpstr>
      <vt:lpstr>MM1</vt:lpstr>
      <vt:lpstr>MG1</vt:lpstr>
      <vt:lpstr>MJ1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White</dc:creator>
  <cp:lastModifiedBy>Danny White</cp:lastModifiedBy>
  <cp:lastPrinted>2012-10-01T02:27:06Z</cp:lastPrinted>
  <dcterms:created xsi:type="dcterms:W3CDTF">2012-03-21T17:13:42Z</dcterms:created>
  <dcterms:modified xsi:type="dcterms:W3CDTF">2015-09-15T12:43:08Z</dcterms:modified>
</cp:coreProperties>
</file>